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01\Desktop\"/>
    </mc:Choice>
  </mc:AlternateContent>
  <bookViews>
    <workbookView xWindow="600" yWindow="45" windowWidth="14025" windowHeight="8580"/>
  </bookViews>
  <sheets>
    <sheet name="Deckblatt" sheetId="5" r:id="rId1"/>
    <sheet name="nach Art des Betriebes" sheetId="1" r:id="rId2"/>
    <sheet name="nach vorh. Installationen" sheetId="8" r:id="rId3"/>
    <sheet name="Dichtetabelle" sheetId="10" r:id="rId4"/>
    <sheet name="Parametertabelle" sheetId="9" state="hidden" r:id="rId5"/>
  </sheets>
  <definedNames>
    <definedName name="_xlnm.Print_Area" localSheetId="1">'nach Art des Betriebes'!$A$1:$O$80</definedName>
    <definedName name="_xlnm.Print_Area" localSheetId="2">'nach vorh. Installationen'!$A$1:$O$72</definedName>
  </definedNames>
  <calcPr calcId="152511"/>
</workbook>
</file>

<file path=xl/calcChain.xml><?xml version="1.0" encoding="utf-8"?>
<calcChain xmlns="http://schemas.openxmlformats.org/spreadsheetml/2006/main">
  <c r="L40" i="1" l="1"/>
  <c r="N40" i="1"/>
  <c r="G77" i="1"/>
  <c r="M77" i="1"/>
  <c r="N41" i="1"/>
  <c r="N42" i="1"/>
  <c r="L23" i="1"/>
  <c r="N23" i="1"/>
  <c r="G74" i="1"/>
  <c r="M74" i="1"/>
  <c r="M79" i="1"/>
  <c r="D25" i="9"/>
  <c r="N24" i="1"/>
  <c r="N25" i="1"/>
  <c r="N26" i="1"/>
  <c r="N27" i="1"/>
  <c r="N28" i="1"/>
  <c r="H18" i="8"/>
  <c r="I18" i="8"/>
  <c r="J18" i="8"/>
  <c r="K18" i="8"/>
  <c r="L18" i="8"/>
  <c r="M18" i="8"/>
  <c r="N18" i="8"/>
  <c r="H19" i="8"/>
  <c r="I19" i="8"/>
  <c r="J19" i="8"/>
  <c r="K19" i="8"/>
  <c r="L19" i="8"/>
  <c r="M19" i="8"/>
  <c r="N19" i="8"/>
  <c r="H20" i="8"/>
  <c r="I20" i="8"/>
  <c r="J20" i="8"/>
  <c r="K20" i="8"/>
  <c r="L20" i="8"/>
  <c r="M20" i="8"/>
  <c r="N20" i="8"/>
  <c r="H21" i="8"/>
  <c r="I21" i="8"/>
  <c r="J21" i="8"/>
  <c r="K21" i="8"/>
  <c r="L21" i="8"/>
  <c r="M21" i="8"/>
  <c r="N21" i="8"/>
  <c r="H22" i="8"/>
  <c r="I22" i="8"/>
  <c r="J22" i="8"/>
  <c r="K22" i="8"/>
  <c r="L22" i="8"/>
  <c r="M22" i="8"/>
  <c r="N22" i="8"/>
  <c r="N23" i="8"/>
  <c r="N24" i="8"/>
  <c r="N25" i="8"/>
  <c r="N26" i="8"/>
  <c r="N27" i="8"/>
  <c r="N28" i="8"/>
  <c r="N29" i="8"/>
  <c r="N30" i="8"/>
  <c r="N31" i="8"/>
  <c r="H36" i="8"/>
  <c r="I36" i="8"/>
  <c r="J36" i="8"/>
  <c r="K36" i="8"/>
  <c r="L36" i="8"/>
  <c r="M36" i="8"/>
  <c r="N36" i="8"/>
  <c r="N37" i="8"/>
  <c r="N38" i="8"/>
  <c r="N39" i="8"/>
  <c r="N59" i="8"/>
  <c r="D51" i="9"/>
  <c r="H23" i="8"/>
  <c r="I23" i="8"/>
  <c r="J23" i="8"/>
  <c r="K23" i="8"/>
  <c r="L23" i="8"/>
  <c r="M23" i="8"/>
  <c r="N67" i="1"/>
  <c r="L28" i="1"/>
  <c r="L24" i="1"/>
  <c r="H26" i="8"/>
  <c r="I26" i="8"/>
  <c r="J26" i="8"/>
  <c r="K26" i="8"/>
  <c r="L26" i="8"/>
  <c r="M26" i="8"/>
  <c r="H37" i="8"/>
  <c r="I37" i="8"/>
  <c r="J37" i="8"/>
  <c r="K37" i="8"/>
  <c r="L37" i="8"/>
  <c r="M37" i="8"/>
  <c r="E51" i="9"/>
  <c r="D45" i="9"/>
  <c r="E53" i="9"/>
  <c r="D47" i="9"/>
  <c r="L27" i="1"/>
  <c r="L26" i="1"/>
  <c r="L25" i="1"/>
  <c r="H29" i="8"/>
  <c r="I29" i="8"/>
  <c r="J29" i="8"/>
  <c r="K29" i="8"/>
  <c r="L29" i="8"/>
  <c r="M29" i="8"/>
  <c r="H28" i="8"/>
  <c r="I28" i="8"/>
  <c r="J28" i="8"/>
  <c r="K28" i="8"/>
  <c r="L28" i="8"/>
  <c r="M28" i="8"/>
  <c r="E5" i="8"/>
  <c r="H24" i="8"/>
  <c r="I24" i="8"/>
  <c r="J24" i="8"/>
  <c r="K24" i="8"/>
  <c r="L24" i="8"/>
  <c r="M24" i="8"/>
  <c r="H25" i="8"/>
  <c r="I25" i="8"/>
  <c r="J25" i="8"/>
  <c r="K25" i="8"/>
  <c r="L25" i="8"/>
  <c r="M25" i="8"/>
  <c r="H27" i="8"/>
  <c r="I27" i="8"/>
  <c r="J27" i="8"/>
  <c r="K27" i="8"/>
  <c r="L27" i="8"/>
  <c r="M27" i="8"/>
  <c r="H30" i="8"/>
  <c r="I30" i="8"/>
  <c r="J30" i="8"/>
  <c r="K30" i="8"/>
  <c r="L30" i="8"/>
  <c r="M30" i="8"/>
  <c r="H31" i="8"/>
  <c r="I31" i="8"/>
  <c r="J31" i="8"/>
  <c r="K31" i="8"/>
  <c r="L31" i="8"/>
  <c r="M31" i="8"/>
  <c r="H38" i="8"/>
  <c r="I38" i="8"/>
  <c r="J38" i="8"/>
  <c r="K38" i="8"/>
  <c r="L38" i="8"/>
  <c r="M38" i="8"/>
  <c r="E5" i="1"/>
  <c r="L41" i="1"/>
  <c r="L42" i="1"/>
  <c r="E25" i="9"/>
  <c r="D19" i="9"/>
  <c r="D23" i="9"/>
  <c r="E23" i="9"/>
  <c r="D17" i="9"/>
  <c r="D21" i="9"/>
  <c r="N32" i="8"/>
  <c r="G68" i="8"/>
  <c r="M68" i="8"/>
  <c r="M71" i="8"/>
  <c r="D53" i="9"/>
  <c r="D49" i="9"/>
  <c r="G69" i="8"/>
  <c r="M69" i="8"/>
</calcChain>
</file>

<file path=xl/comments1.xml><?xml version="1.0" encoding="utf-8"?>
<comments xmlns="http://schemas.openxmlformats.org/spreadsheetml/2006/main">
  <authors>
    <author>Weninger Volker</author>
  </authors>
  <commentList>
    <comment ref="B23" authorId="0" shapeId="0">
      <text>
        <r>
          <rPr>
            <b/>
            <sz val="10"/>
            <color indexed="81"/>
            <rFont val="Arial"/>
            <family val="2"/>
          </rPr>
          <t>Individuelle Speisenzubereitung a la carte,  Verarbeitung marktfrischer unvorbereiteter Lebensmittel, vielfältiges Speisenangebot, kleine Kochbehälter, Bratfett: überwiegend Butter.</t>
        </r>
      </text>
    </comment>
    <comment ref="B24" authorId="0" shapeId="0">
      <text>
        <r>
          <rPr>
            <b/>
            <sz val="10"/>
            <color indexed="81"/>
            <rFont val="Arial"/>
            <family val="2"/>
          </rPr>
          <t>Individuelle Speisenzubereitung mit vorbereiteten Kochvorgängen, keine Großkochbehälter,, Verarbeitung marktfrischer unvorbereiteter Lebensmittel, mittleres Speisenangebot.</t>
        </r>
      </text>
    </comment>
    <comment ref="B25" authorId="0" shapeId="0">
      <text>
        <r>
          <rPr>
            <b/>
            <sz val="10"/>
            <color indexed="81"/>
            <rFont val="Arial"/>
            <family val="2"/>
          </rPr>
          <t xml:space="preserve">Großküche mit großen und mittleren Kochbehältern, Verarbeitung überwiegend frischer  unvorbereiteter Lebensmittel, Kochgemüse fast ausschließlich tiefgekühlt, sparsame Fett-und Ölverwendung, 2 Hauptmenüs und zahlreiche Sonderkostformen.
</t>
        </r>
      </text>
    </comment>
    <comment ref="B26" authorId="0" shapeId="0">
      <text>
        <r>
          <rPr>
            <b/>
            <sz val="10"/>
            <color indexed="81"/>
            <rFont val="Arial"/>
            <family val="2"/>
          </rPr>
          <t>Große Anzahl von Mahlzeiten, nur ein warmes Mittagsmenü, ausschließlich Großkochbehälter, Verarbeitung frischer  unvorbereiteter Lebensmittel, hoher Anteil an Dauerkonserven, Fleisch teilweise zerlegt.</t>
        </r>
      </text>
    </comment>
    <comment ref="B27" authorId="0" shapeId="0">
      <text>
        <r>
          <rPr>
            <b/>
            <sz val="10"/>
            <color indexed="81"/>
            <rFont val="Arial"/>
            <family val="2"/>
          </rPr>
          <t xml:space="preserve">Große Anzahl von Mahlzeiten, maximal 3 Gerichte zur Auswahl, ausschließlich Großkochbehälter, Verarbeitung von küchenfertiger, oft portionierter, tiefgefrorener oder vorgegarter Ware, geringer Einsatz an Speiseölen/Fetten. Vergleichbar sind wegen des hohen Anteils vorgefertigter Speisen auch Betriebe der Systemgastronomie, Fast-Food-Betriebe, aber auch Pizza-und Kebabrestaurants.
</t>
        </r>
      </text>
    </comment>
  </commentList>
</comments>
</file>

<file path=xl/sharedStrings.xml><?xml version="1.0" encoding="utf-8"?>
<sst xmlns="http://schemas.openxmlformats.org/spreadsheetml/2006/main" count="394" uniqueCount="243">
  <si>
    <t>Qs =</t>
  </si>
  <si>
    <t>maximaler Schmutzwasserabfluss (l/s)</t>
  </si>
  <si>
    <t>Qs</t>
  </si>
  <si>
    <t>(V * F) : (t * 3600)</t>
  </si>
  <si>
    <t>V =</t>
  </si>
  <si>
    <t>durchschnittliches tägliches Schmutzwasservolumen</t>
  </si>
  <si>
    <t>F =</t>
  </si>
  <si>
    <t>Stoßbelastungsfaktor in Abhängigkeit von der Betriebsart</t>
  </si>
  <si>
    <t>t =</t>
  </si>
  <si>
    <t>durchschnittliche tägliche Betriebszeit in Stunden</t>
  </si>
  <si>
    <t>M =</t>
  </si>
  <si>
    <t>betriebsspezifische Wassermengen je warme Essensportionen</t>
  </si>
  <si>
    <t>Fleischverarbeitungsbetriebe:   V = Mp * Vp</t>
  </si>
  <si>
    <t>Mp =</t>
  </si>
  <si>
    <t>Vp =</t>
  </si>
  <si>
    <t>tägliche Wurstwarenproduktion (kg/d)</t>
  </si>
  <si>
    <t>betriebsspezifisches Wasservolumen je kg Wurstwaren</t>
  </si>
  <si>
    <t>Art des Betriebes</t>
  </si>
  <si>
    <t>Küchenbetrieb:</t>
  </si>
  <si>
    <t>Spezialitätenrestaurant</t>
  </si>
  <si>
    <t>Krankenhaus</t>
  </si>
  <si>
    <t>Werksküche / Mensa</t>
  </si>
  <si>
    <t>Liter Wasser</t>
  </si>
  <si>
    <t>je Portion</t>
  </si>
  <si>
    <t>F</t>
  </si>
  <si>
    <t>Stoßbelastungs-</t>
  </si>
  <si>
    <t>faktor</t>
  </si>
  <si>
    <t>Fleischer, fleischverarbeitender Betrieb</t>
  </si>
  <si>
    <t>bis 5 GV / Woche, bis 500 kg Wurst / Tag</t>
  </si>
  <si>
    <t>bis 10 GV / Woche, bis 1000 kg Wurst / Tag</t>
  </si>
  <si>
    <t>bis 40 GV / Woche, bis 4000 kg Wurst / Tag</t>
  </si>
  <si>
    <t>Vp</t>
  </si>
  <si>
    <t>Küchenbetriebe:    V = M * Vm</t>
  </si>
  <si>
    <t>Vm =</t>
  </si>
  <si>
    <t>Vm</t>
  </si>
  <si>
    <t>je kg Wurst</t>
  </si>
  <si>
    <t>1 GV = 1 Rind oder 2,5 Schweine</t>
  </si>
  <si>
    <t>Wenn über die tägliche Fleischverarbeitung oder Wurstwarenproduktion keine Angaben vorliegen,</t>
  </si>
  <si>
    <t>M</t>
  </si>
  <si>
    <t>V</t>
  </si>
  <si>
    <t>Ess.Port.</t>
  </si>
  <si>
    <t>pro Tag</t>
  </si>
  <si>
    <t>t</t>
  </si>
  <si>
    <t>[Std]</t>
  </si>
  <si>
    <t>[Liter]</t>
  </si>
  <si>
    <t>[l / s]</t>
  </si>
  <si>
    <t>Mp</t>
  </si>
  <si>
    <t>kg / Tag</t>
  </si>
  <si>
    <t>kann Mp mit 100 kg Fleisch bzw. Wurst pro GV angenommen werden.</t>
  </si>
  <si>
    <t>Fleisch</t>
  </si>
  <si>
    <t>Bauherr:</t>
  </si>
  <si>
    <t>Bemessung nach ÖNORM EN 1825-2</t>
  </si>
  <si>
    <t>Allgemeines:</t>
  </si>
  <si>
    <t>Adresse:</t>
  </si>
  <si>
    <t>Bauadresse:</t>
  </si>
  <si>
    <t>Parzellen-Nr.:</t>
  </si>
  <si>
    <t>KG:</t>
  </si>
  <si>
    <t>KG Nr.:</t>
  </si>
  <si>
    <t>Betriebsart:</t>
  </si>
  <si>
    <t>Betriebszeiten:</t>
  </si>
  <si>
    <t>Std/Tag</t>
  </si>
  <si>
    <t>Tage/Woche</t>
  </si>
  <si>
    <t>Sonstige Angaben:</t>
  </si>
  <si>
    <t>Bemessungsgrundlagen:</t>
  </si>
  <si>
    <t>Der maximale Schmutzwasserabfluss Qs kann entweder</t>
  </si>
  <si>
    <t>oder</t>
  </si>
  <si>
    <t>ermittelt werden!</t>
  </si>
  <si>
    <t>Anmerkung:</t>
  </si>
  <si>
    <t xml:space="preserve"> 1.) in Abhängigkeit von der Art des Betriebes </t>
  </si>
  <si>
    <t>2.) in Abhängigkeit von den vorhandenen Installationen</t>
  </si>
  <si>
    <t>Ermittlung der Nenngröße:</t>
  </si>
  <si>
    <t>ft =</t>
  </si>
  <si>
    <t>fd =</t>
  </si>
  <si>
    <t>fr =</t>
  </si>
  <si>
    <t>Erschwernisfaktor für die Zuflusstemperatur</t>
  </si>
  <si>
    <t>ständig oder gelegendlich &gt; 60° C :</t>
  </si>
  <si>
    <t>bis 60° C :</t>
  </si>
  <si>
    <t>Nenngröße des Abscheiders</t>
  </si>
  <si>
    <t>maximale Schmutzwasserabfluss l/s</t>
  </si>
  <si>
    <t>Erschwernisfaktor für die den Einfluss von Spül- und Reinigungsmitteln</t>
  </si>
  <si>
    <t>Kein Einsatz von Spül- und Reinigungsmittel:</t>
  </si>
  <si>
    <t>Anwendung von Spül- und Reinigungsmitteln:</t>
  </si>
  <si>
    <t>Abwasser aus Krankenhausküchen:</t>
  </si>
  <si>
    <t>Ermittlung des Schlammfanges:</t>
  </si>
  <si>
    <t>100 l Nutzinhalt pro 1 l/s Durchfluss!</t>
  </si>
  <si>
    <t>200 l Nutzinhalt pro 1 l/s Durchfluss bei Schlachthöfen!</t>
  </si>
  <si>
    <t>m³</t>
  </si>
  <si>
    <t>NS =</t>
  </si>
  <si>
    <t>erforderliche Nenngröße des Fettabscheiders:  NS =</t>
  </si>
  <si>
    <t>erforderliches Schlammfangvolumen  =</t>
  </si>
  <si>
    <t>Summe von (n * qi * Zi(n))</t>
  </si>
  <si>
    <t>n =</t>
  </si>
  <si>
    <t>Anzahl der Einrichtungsgegenstände</t>
  </si>
  <si>
    <t>qi =</t>
  </si>
  <si>
    <t>maximaler Schmutzwasserabfluss des Einrichtungsgegenstandes</t>
  </si>
  <si>
    <t>Zi(n) =</t>
  </si>
  <si>
    <t>Gleichzeitigkeitsfaktor für den Einrichtungsgegenstand in Abhängigkeit von n</t>
  </si>
  <si>
    <t>Anzahl</t>
  </si>
  <si>
    <t>Kücheneinrichtungsgegenstand</t>
  </si>
  <si>
    <t>qi</t>
  </si>
  <si>
    <t>Zi(n)</t>
  </si>
  <si>
    <t>[ n ]</t>
  </si>
  <si>
    <t xml:space="preserve"> [l/s]</t>
  </si>
  <si>
    <t>n = 1</t>
  </si>
  <si>
    <t>n = 2</t>
  </si>
  <si>
    <t>n = 3</t>
  </si>
  <si>
    <t>n = 4</t>
  </si>
  <si>
    <t>Kochkessel Auslauf DN25 mm</t>
  </si>
  <si>
    <t>Kochkessel Auslauf DN50 mm</t>
  </si>
  <si>
    <t>Kippkessel Auslauf DN70 mm</t>
  </si>
  <si>
    <t>Kippkessel Auslauf DN100 mm</t>
  </si>
  <si>
    <t>Spülbecken mit Geruchsverschluss DN40</t>
  </si>
  <si>
    <t>Spülbecken mit Geruchsverschluss DN50</t>
  </si>
  <si>
    <t>Spülbecken ohne Geruchsverschluss DN40</t>
  </si>
  <si>
    <t>Spülbecken ohne Geruchsverschluss DN50</t>
  </si>
  <si>
    <t>Geschirrspülmaschine</t>
  </si>
  <si>
    <t>Kippbratpfanne</t>
  </si>
  <si>
    <t>Bratpfanne</t>
  </si>
  <si>
    <t>Hochdruck- oder Dampfstrahlreinigungsgerät</t>
  </si>
  <si>
    <t>Schälgerät</t>
  </si>
  <si>
    <t>Gemüsewascheinrichtung</t>
  </si>
  <si>
    <r>
      <t>S</t>
    </r>
    <r>
      <rPr>
        <sz val="15"/>
        <color indexed="10"/>
        <rFont val="Symbol"/>
        <family val="1"/>
        <charset val="2"/>
      </rPr>
      <t xml:space="preserve"> </t>
    </r>
    <r>
      <rPr>
        <sz val="13"/>
        <color indexed="10"/>
        <rFont val="Arial"/>
        <family val="2"/>
      </rPr>
      <t>Qs [l/s] =</t>
    </r>
  </si>
  <si>
    <t>Eingabefelder</t>
  </si>
  <si>
    <t>Ausgabefelder</t>
  </si>
  <si>
    <t>Größe des Auslaufventils</t>
  </si>
  <si>
    <t>DN 15</t>
  </si>
  <si>
    <t>DN 20</t>
  </si>
  <si>
    <t>DN 25</t>
  </si>
  <si>
    <t>Schlachthof::</t>
  </si>
  <si>
    <t>Nutzinhalt Schlammfang</t>
  </si>
  <si>
    <t xml:space="preserve">Dichtefaktor für Fette bzw. Öle </t>
  </si>
  <si>
    <t>(siehe ÖNORM EN 1825-2 Seite 14)</t>
  </si>
  <si>
    <t>Dichte des Fettes &lt; 0,94 g/cm³</t>
  </si>
  <si>
    <t>Dichte des Fettes &gt; 0,94 g/cm³</t>
  </si>
  <si>
    <t>(ja/nein)</t>
  </si>
  <si>
    <t xml:space="preserve">Schlachthof bzw. fleischverarbeitende Betriebe </t>
  </si>
  <si>
    <t/>
  </si>
  <si>
    <t>Fettabscheider -  Bemessung nach ÖNORM EN1825-2 - Berechnung nach Art des Betriebes (ungeachtet der installierten Armaturen und Einrichtungen)</t>
  </si>
  <si>
    <t>Fettabscheider -  Bemessung nach ÖNORM EN1825-2 - Berechnung nach installierten Amaturen und Einrichtungen (ungeachtet der Art des Betriebes)</t>
  </si>
  <si>
    <t>Fettabscheider ohne Schlammfang</t>
  </si>
  <si>
    <t>SW-KFA 2i-EN</t>
  </si>
  <si>
    <t>SW-KFA 3i-EN</t>
  </si>
  <si>
    <t>SW-KFA 5i-EN</t>
  </si>
  <si>
    <t>SW-KFA 7i-EN</t>
  </si>
  <si>
    <t>SW-KFA 9i-EN</t>
  </si>
  <si>
    <t>SW-KFA 12i-EN</t>
  </si>
  <si>
    <t>SW-KFA 19i-EN</t>
  </si>
  <si>
    <t>SW-KFA 23i-EN</t>
  </si>
  <si>
    <t>zu kleines NS</t>
  </si>
  <si>
    <t>Typenbezeichnung</t>
  </si>
  <si>
    <t>nur auf Anfrage</t>
  </si>
  <si>
    <t>0,2 m³</t>
  </si>
  <si>
    <t>0,3 m³</t>
  </si>
  <si>
    <t>0,5 m³</t>
  </si>
  <si>
    <t>0,7 m³</t>
  </si>
  <si>
    <t>0,9 m³</t>
  </si>
  <si>
    <t>1,21 m³</t>
  </si>
  <si>
    <t>1,92 m³</t>
  </si>
  <si>
    <t>2,31 m³</t>
  </si>
  <si>
    <t>maximale Nenngröße</t>
  </si>
  <si>
    <t>n &gt;= 5</t>
  </si>
  <si>
    <t>Schlammfangvolumen=</t>
  </si>
  <si>
    <t>l/s * 0,1 m³     =</t>
  </si>
  <si>
    <t>l/s * 0,2 m³   =</t>
  </si>
  <si>
    <t>l/s * 0,1 m³  =</t>
  </si>
  <si>
    <t>ja</t>
  </si>
  <si>
    <t xml:space="preserve">1 GV pro Woche entsprechen ca. 100 kg Fleisch pro Woche </t>
  </si>
  <si>
    <t>Fett/Öl</t>
  </si>
  <si>
    <t>Dichte bei einer Temperatur von 20°C [g/cm³]</t>
  </si>
  <si>
    <t>Anisöl</t>
  </si>
  <si>
    <t>0,91 bis 0,92</t>
  </si>
  <si>
    <t>0,87 bis 0,91</t>
  </si>
  <si>
    <t>Baumwollsamenöl</t>
  </si>
  <si>
    <t>Butterfett</t>
  </si>
  <si>
    <t>Erdnussöl</t>
  </si>
  <si>
    <t>Fichtenöl</t>
  </si>
  <si>
    <t>Harzöl</t>
  </si>
  <si>
    <t>Holzöl</t>
  </si>
  <si>
    <t>Jojobaöl</t>
  </si>
  <si>
    <t>Kakaobutter</t>
  </si>
  <si>
    <t>Kienöl</t>
  </si>
  <si>
    <t>Kokosöl</t>
  </si>
  <si>
    <t>Leinöl</t>
  </si>
  <si>
    <t>Maisöl</t>
  </si>
  <si>
    <t>Majoranöl</t>
  </si>
  <si>
    <t>Mohnöl</t>
  </si>
  <si>
    <t>Oleinsäure</t>
  </si>
  <si>
    <t>Olivenöl</t>
  </si>
  <si>
    <t>Palmitinsäure</t>
  </si>
  <si>
    <t>Palmkernöl</t>
  </si>
  <si>
    <t>Rapsöl</t>
  </si>
  <si>
    <t>Rizinusöl</t>
  </si>
  <si>
    <t>Sesamöl</t>
  </si>
  <si>
    <t>Sojaöl</t>
  </si>
  <si>
    <t>Sonnenblumenöl</t>
  </si>
  <si>
    <t>Specköl</t>
  </si>
  <si>
    <t>Stearinsäure</t>
  </si>
  <si>
    <t>Tierfett</t>
  </si>
  <si>
    <t>Talg</t>
  </si>
  <si>
    <t>Tran</t>
  </si>
  <si>
    <t>0,95 bis 0,97*)</t>
  </si>
  <si>
    <t>0,86 bis 0,90</t>
  </si>
  <si>
    <t>0,89 bis 0,94</t>
  </si>
  <si>
    <t>0,93 bis 0,94</t>
  </si>
  <si>
    <t>0,92 bis 0,93</t>
  </si>
  <si>
    <t>0,89 bis 0,91</t>
  </si>
  <si>
    <t>0,89 bis 0,90</t>
  </si>
  <si>
    <t>0,94 bis 0,95</t>
  </si>
  <si>
    <t>Palmöl</t>
  </si>
  <si>
    <t>0,85 bis 0,94</t>
  </si>
  <si>
    <t>Fette/Öle mit Dichte &lt;0,94g/cm³ (Dichtefaktor fd = 1,0) sind  markiert</t>
  </si>
  <si>
    <t xml:space="preserve">Großküche </t>
  </si>
  <si>
    <t>*) Bei der Behandlung des Fettes/Öles in einer Abscheideranlage für Fette nach dieser Norm ist besondere Vorsicht geboten.</t>
  </si>
  <si>
    <t>nach Schlammfanggröße</t>
  </si>
  <si>
    <t>nach Nenngröße</t>
  </si>
  <si>
    <t>Berechnungsparameter Nenngröße</t>
  </si>
  <si>
    <t>Berechnungsparameter Schlammfanggröße</t>
  </si>
  <si>
    <t>Index</t>
  </si>
  <si>
    <t>schlagender Faktor</t>
  </si>
  <si>
    <t>erforderliche Nenngröße</t>
  </si>
  <si>
    <t>erforderlicher Schlammfang</t>
  </si>
  <si>
    <t>vorh. Installationen</t>
  </si>
  <si>
    <t>nein</t>
  </si>
  <si>
    <t>pro Stück</t>
  </si>
  <si>
    <t>fr &gt;=</t>
  </si>
  <si>
    <t>Hotelküche/Gasthaus</t>
  </si>
  <si>
    <t xml:space="preserve">Anzahl der täglich produzierten warmen Essensportionen </t>
  </si>
  <si>
    <t>Benutzerdefinierte Angabe</t>
  </si>
  <si>
    <t>SW-KFA 55i-EN</t>
  </si>
  <si>
    <t>SW-KFA 45i-EN</t>
  </si>
  <si>
    <t>SW-KFA 29i-EN</t>
  </si>
  <si>
    <t>3,02 m³</t>
  </si>
  <si>
    <t>4,52 m³</t>
  </si>
  <si>
    <t>5,51 m³</t>
  </si>
  <si>
    <t>Entsorgungsfaktor</t>
  </si>
  <si>
    <t>monatlich</t>
  </si>
  <si>
    <t>vierteljährlich</t>
  </si>
  <si>
    <t>halbjährlich</t>
  </si>
  <si>
    <t>fe =</t>
  </si>
  <si>
    <t>Qs * ft * fd * fr*fe</t>
  </si>
  <si>
    <t>Fettabscheideranlagen</t>
  </si>
  <si>
    <t>Küchenbetrieb(*):</t>
  </si>
  <si>
    <t>(*) Die Charakterisierung der Abwässer nach Betrieben entspringt Untersuchungen, die 1987 in Deutschland an 5 Küchenbetrieben unterschiedlicher Kategorie (Bachon 1987) bzw. an 3 Fleischereibetrieben unterschiedlicher Größe durchgeführt wurden (vorgestellt in DWA vormals ATV-DVWK, 2001)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</si>
</sst>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Z\ah\l\ &quot;l/s&quot;"/>
  </numFmts>
  <fonts count="24" x14ac:knownFonts="1">
    <font>
      <sz val="11"/>
      <name val="Arial"/>
    </font>
    <font>
      <sz val="11"/>
      <name val="Arial"/>
    </font>
    <font>
      <b/>
      <sz val="13"/>
      <name val="Arial"/>
      <family val="2"/>
    </font>
    <font>
      <sz val="11"/>
      <color indexed="10"/>
      <name val="Arial"/>
      <family val="2"/>
    </font>
    <font>
      <sz val="13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4"/>
      <color indexed="10"/>
      <name val="Symbol"/>
      <family val="1"/>
      <charset val="2"/>
    </font>
    <font>
      <sz val="15"/>
      <color indexed="10"/>
      <name val="Symbol"/>
      <family val="1"/>
      <charset val="2"/>
    </font>
    <font>
      <u/>
      <sz val="9.35"/>
      <color indexed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5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81"/>
      <name val="Arial"/>
      <family val="2"/>
    </font>
    <font>
      <b/>
      <sz val="13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/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quotePrefix="1" applyBorder="1" applyAlignment="1">
      <alignment horizontal="left"/>
    </xf>
    <xf numFmtId="0" fontId="0" fillId="0" borderId="6" xfId="0" applyBorder="1"/>
    <xf numFmtId="0" fontId="0" fillId="0" borderId="0" xfId="0" applyBorder="1"/>
    <xf numFmtId="0" fontId="0" fillId="0" borderId="1" xfId="0" applyBorder="1"/>
    <xf numFmtId="0" fontId="0" fillId="0" borderId="2" xfId="0" quotePrefix="1" applyBorder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0" fontId="0" fillId="0" borderId="0" xfId="0" quotePrefix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6" fillId="0" borderId="0" xfId="0" applyFont="1" applyAlignment="1">
      <alignment horizontal="left"/>
    </xf>
    <xf numFmtId="0" fontId="11" fillId="0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1" xfId="0" quotePrefix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/>
    <xf numFmtId="0" fontId="0" fillId="0" borderId="12" xfId="0" quotePrefix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5" xfId="0" quotePrefix="1" applyBorder="1" applyAlignment="1">
      <alignment horizontal="right"/>
    </xf>
    <xf numFmtId="0" fontId="0" fillId="0" borderId="13" xfId="0" applyBorder="1"/>
    <xf numFmtId="0" fontId="0" fillId="0" borderId="6" xfId="0" quotePrefix="1" applyBorder="1" applyAlignment="1">
      <alignment horizontal="right"/>
    </xf>
    <xf numFmtId="0" fontId="0" fillId="0" borderId="13" xfId="0" quotePrefix="1" applyBorder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8" xfId="0" quotePrefix="1" applyBorder="1" applyAlignment="1">
      <alignment horizontal="right"/>
    </xf>
    <xf numFmtId="0" fontId="0" fillId="0" borderId="14" xfId="0" quotePrefix="1" applyBorder="1" applyAlignment="1">
      <alignment horizontal="right"/>
    </xf>
    <xf numFmtId="164" fontId="0" fillId="0" borderId="12" xfId="0" applyNumberFormat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3" xfId="0" quotePrefix="1" applyFill="1" applyBorder="1" applyAlignment="1">
      <alignment horizontal="center"/>
    </xf>
    <xf numFmtId="0" fontId="0" fillId="0" borderId="12" xfId="0" quotePrefix="1" applyFill="1" applyBorder="1" applyAlignment="1">
      <alignment horizontal="left"/>
    </xf>
    <xf numFmtId="0" fontId="0" fillId="0" borderId="5" xfId="0" applyBorder="1"/>
    <xf numFmtId="0" fontId="6" fillId="0" borderId="11" xfId="0" applyFont="1" applyBorder="1"/>
    <xf numFmtId="0" fontId="6" fillId="0" borderId="8" xfId="0" quotePrefix="1" applyFont="1" applyBorder="1" applyAlignment="1">
      <alignment horizontal="left"/>
    </xf>
    <xf numFmtId="0" fontId="6" fillId="0" borderId="0" xfId="0" quotePrefix="1" applyFont="1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6" fillId="0" borderId="0" xfId="0" applyFont="1" applyBorder="1"/>
    <xf numFmtId="2" fontId="0" fillId="0" borderId="0" xfId="0" applyNumberForma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/>
    <xf numFmtId="0" fontId="3" fillId="2" borderId="4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1" fillId="3" borderId="5" xfId="0" applyFont="1" applyFill="1" applyBorder="1"/>
    <xf numFmtId="0" fontId="11" fillId="3" borderId="13" xfId="0" applyFont="1" applyFill="1" applyBorder="1"/>
    <xf numFmtId="0" fontId="4" fillId="3" borderId="13" xfId="0" applyFont="1" applyFill="1" applyBorder="1"/>
    <xf numFmtId="0" fontId="4" fillId="3" borderId="5" xfId="0" applyFont="1" applyFill="1" applyBorder="1"/>
    <xf numFmtId="0" fontId="0" fillId="0" borderId="7" xfId="0" applyBorder="1"/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0" xfId="0" quotePrefix="1" applyFont="1" applyBorder="1" applyAlignment="1">
      <alignment horizontal="right"/>
    </xf>
    <xf numFmtId="0" fontId="0" fillId="0" borderId="1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4" xfId="0" applyFill="1" applyBorder="1"/>
    <xf numFmtId="0" fontId="0" fillId="3" borderId="4" xfId="0" applyFill="1" applyBorder="1"/>
    <xf numFmtId="0" fontId="12" fillId="0" borderId="9" xfId="0" quotePrefix="1" applyFont="1" applyFill="1" applyBorder="1" applyAlignment="1">
      <alignment horizontal="center"/>
    </xf>
    <xf numFmtId="0" fontId="16" fillId="0" borderId="0" xfId="0" applyFont="1" applyBorder="1"/>
    <xf numFmtId="0" fontId="3" fillId="0" borderId="0" xfId="0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/>
    <xf numFmtId="164" fontId="3" fillId="3" borderId="17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2" fontId="13" fillId="3" borderId="18" xfId="0" quotePrefix="1" applyNumberFormat="1" applyFont="1" applyFill="1" applyBorder="1" applyAlignment="1">
      <alignment horizontal="right"/>
    </xf>
    <xf numFmtId="0" fontId="0" fillId="3" borderId="17" xfId="0" applyFill="1" applyBorder="1"/>
    <xf numFmtId="0" fontId="0" fillId="0" borderId="0" xfId="0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8" xfId="0" applyBorder="1" applyAlignment="1">
      <alignment horizontal="right"/>
    </xf>
    <xf numFmtId="0" fontId="0" fillId="0" borderId="11" xfId="0" quotePrefix="1" applyFill="1" applyBorder="1" applyAlignment="1">
      <alignment horizontal="left"/>
    </xf>
    <xf numFmtId="0" fontId="0" fillId="0" borderId="0" xfId="0" quotePrefix="1" applyBorder="1" applyAlignment="1">
      <alignment horizontal="center"/>
    </xf>
    <xf numFmtId="0" fontId="12" fillId="0" borderId="0" xfId="0" quotePrefix="1" applyFont="1" applyFill="1" applyBorder="1" applyAlignment="1">
      <alignment vertical="top" wrapText="1"/>
    </xf>
    <xf numFmtId="0" fontId="12" fillId="0" borderId="0" xfId="0" quotePrefix="1" applyFont="1" applyFill="1" applyBorder="1" applyAlignment="1">
      <alignment horizontal="left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2" borderId="23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5" fillId="0" borderId="0" xfId="1" applyAlignment="1" applyProtection="1"/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0" borderId="7" xfId="0" quotePrefix="1" applyBorder="1" applyAlignment="1">
      <alignment horizontal="left"/>
    </xf>
    <xf numFmtId="0" fontId="0" fillId="0" borderId="14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0" fontId="0" fillId="0" borderId="35" xfId="0" applyBorder="1"/>
    <xf numFmtId="164" fontId="23" fillId="3" borderId="13" xfId="0" applyNumberFormat="1" applyFont="1" applyFill="1" applyBorder="1" applyAlignment="1">
      <alignment horizontal="center"/>
    </xf>
    <xf numFmtId="0" fontId="23" fillId="3" borderId="13" xfId="0" applyFont="1" applyFill="1" applyBorder="1"/>
    <xf numFmtId="0" fontId="23" fillId="3" borderId="13" xfId="0" quotePrefix="1" applyFont="1" applyFill="1" applyBorder="1" applyAlignment="1">
      <alignment horizontal="right"/>
    </xf>
    <xf numFmtId="0" fontId="23" fillId="3" borderId="6" xfId="0" quotePrefix="1" applyFont="1" applyFill="1" applyBorder="1" applyAlignment="1">
      <alignment horizontal="left"/>
    </xf>
    <xf numFmtId="0" fontId="2" fillId="3" borderId="13" xfId="0" applyFont="1" applyFill="1" applyBorder="1"/>
    <xf numFmtId="164" fontId="23" fillId="3" borderId="6" xfId="0" applyNumberFormat="1" applyFont="1" applyFill="1" applyBorder="1" applyAlignment="1">
      <alignment horizontal="center"/>
    </xf>
    <xf numFmtId="2" fontId="23" fillId="3" borderId="13" xfId="0" applyNumberFormat="1" applyFont="1" applyFill="1" applyBorder="1" applyAlignment="1">
      <alignment horizontal="center"/>
    </xf>
    <xf numFmtId="2" fontId="23" fillId="3" borderId="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11" xfId="0" applyBorder="1" applyAlignment="1"/>
    <xf numFmtId="0" fontId="0" fillId="0" borderId="3" xfId="0" applyBorder="1" applyAlignment="1"/>
    <xf numFmtId="0" fontId="0" fillId="0" borderId="9" xfId="0" applyBorder="1" applyAlignment="1"/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7" xfId="0" quotePrefix="1" applyFont="1" applyFill="1" applyBorder="1" applyAlignment="1">
      <alignment horizontal="center"/>
    </xf>
    <xf numFmtId="0" fontId="5" fillId="2" borderId="11" xfId="0" quotePrefix="1" applyFont="1" applyFill="1" applyBorder="1" applyAlignment="1">
      <alignment horizontal="center"/>
    </xf>
    <xf numFmtId="0" fontId="5" fillId="2" borderId="3" xfId="0" quotePrefix="1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center"/>
    </xf>
    <xf numFmtId="0" fontId="3" fillId="2" borderId="9" xfId="0" quotePrefix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13" xfId="0" quotePrefix="1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11" xfId="0" quotePrefix="1" applyFont="1" applyBorder="1" applyAlignment="1">
      <alignment horizontal="left" vertical="top" wrapText="1"/>
    </xf>
    <xf numFmtId="0" fontId="3" fillId="0" borderId="3" xfId="0" quotePrefix="1" applyFont="1" applyBorder="1" applyAlignment="1">
      <alignment horizontal="left" vertical="top" wrapText="1"/>
    </xf>
    <xf numFmtId="0" fontId="3" fillId="0" borderId="8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9" xfId="0" quotePrefix="1" applyFont="1" applyBorder="1" applyAlignment="1">
      <alignment horizontal="left" vertical="top" wrapText="1"/>
    </xf>
    <xf numFmtId="0" fontId="3" fillId="0" borderId="14" xfId="0" quotePrefix="1" applyFont="1" applyBorder="1" applyAlignment="1">
      <alignment horizontal="left" vertical="top" wrapText="1"/>
    </xf>
    <xf numFmtId="0" fontId="3" fillId="0" borderId="12" xfId="0" quotePrefix="1" applyFont="1" applyBorder="1" applyAlignment="1">
      <alignment horizontal="left" vertical="top" wrapText="1"/>
    </xf>
    <xf numFmtId="0" fontId="3" fillId="0" borderId="35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2" fillId="2" borderId="7" xfId="0" quotePrefix="1" applyFont="1" applyFill="1" applyBorder="1" applyAlignment="1">
      <alignment horizontal="left" vertical="center" wrapText="1"/>
    </xf>
    <xf numFmtId="0" fontId="12" fillId="2" borderId="11" xfId="0" quotePrefix="1" applyFont="1" applyFill="1" applyBorder="1" applyAlignment="1">
      <alignment horizontal="left" vertical="center" wrapText="1"/>
    </xf>
    <xf numFmtId="0" fontId="12" fillId="2" borderId="3" xfId="0" quotePrefix="1" applyFont="1" applyFill="1" applyBorder="1" applyAlignment="1">
      <alignment horizontal="left" vertical="center" wrapText="1"/>
    </xf>
    <xf numFmtId="0" fontId="12" fillId="2" borderId="8" xfId="0" quotePrefix="1" applyFont="1" applyFill="1" applyBorder="1" applyAlignment="1">
      <alignment horizontal="left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12" fillId="2" borderId="9" xfId="0" quotePrefix="1" applyFont="1" applyFill="1" applyBorder="1" applyAlignment="1">
      <alignment horizontal="left" vertical="center" wrapText="1"/>
    </xf>
    <xf numFmtId="0" fontId="12" fillId="2" borderId="14" xfId="0" quotePrefix="1" applyFont="1" applyFill="1" applyBorder="1" applyAlignment="1">
      <alignment horizontal="left" vertical="center" wrapText="1"/>
    </xf>
    <xf numFmtId="0" fontId="12" fillId="2" borderId="12" xfId="0" quotePrefix="1" applyFont="1" applyFill="1" applyBorder="1" applyAlignment="1">
      <alignment horizontal="left" vertical="center" wrapText="1"/>
    </xf>
    <xf numFmtId="0" fontId="12" fillId="2" borderId="35" xfId="0" quotePrefix="1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0" fontId="7" fillId="0" borderId="9" xfId="0" quotePrefix="1" applyFont="1" applyBorder="1" applyAlignment="1">
      <alignment horizontal="center"/>
    </xf>
    <xf numFmtId="0" fontId="7" fillId="0" borderId="14" xfId="0" quotePrefix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1" xfId="0" quotePrefix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2" borderId="4" xfId="0" applyFont="1" applyFill="1" applyBorder="1" applyAlignment="1" applyProtection="1">
      <alignment horizontal="center"/>
      <protection locked="0"/>
    </xf>
    <xf numFmtId="164" fontId="17" fillId="2" borderId="4" xfId="0" applyNumberFormat="1" applyFont="1" applyFill="1" applyBorder="1" applyAlignment="1" applyProtection="1">
      <alignment horizontal="center"/>
      <protection locked="0"/>
    </xf>
    <xf numFmtId="0" fontId="6" fillId="0" borderId="7" xfId="0" quotePrefix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/>
    <xf numFmtId="0" fontId="0" fillId="0" borderId="0" xfId="0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quotePrefix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20" fillId="0" borderId="26" xfId="0" applyFont="1" applyBorder="1" applyAlignment="1">
      <alignment horizontal="left" vertical="top" wrapText="1"/>
    </xf>
    <xf numFmtId="0" fontId="20" fillId="0" borderId="27" xfId="0" applyFont="1" applyBorder="1" applyAlignment="1">
      <alignment horizontal="left" vertical="top" wrapText="1"/>
    </xf>
    <xf numFmtId="0" fontId="20" fillId="0" borderId="36" xfId="0" applyFont="1" applyBorder="1" applyAlignment="1">
      <alignment horizontal="left" vertical="top" wrapText="1"/>
    </xf>
    <xf numFmtId="0" fontId="20" fillId="0" borderId="37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1295400</xdr:colOff>
      <xdr:row>2</xdr:row>
      <xdr:rowOff>161925</xdr:rowOff>
    </xdr:from>
    <xdr:to>
      <xdr:col>6</xdr:col>
      <xdr:colOff>57150</xdr:colOff>
      <xdr:row>5</xdr:row>
      <xdr:rowOff>209550</xdr:rowOff>
    </xdr:to>
    <xdr:grpSp>
      <xdr:nvGrpSpPr>
        <xdr:cNvPr id="4120" name="Gruppieren 3"/>
        <xdr:cNvGrpSpPr>
          <a:grpSpLocks/>
        </xdr:cNvGrpSpPr>
      </xdr:nvGrpSpPr>
      <xdr:grpSpPr bwMode="auto">
        <a:xfrm>
          <a:off x="5715000" y="523875"/>
          <a:ext cx="981075" cy="657225"/>
          <a:chOff x="5715000" y="523875"/>
          <a:chExt cx="981075" cy="657225"/>
        </a:xfrm>
      </xdr:grpSpPr>
      <xdr:pic>
        <xdr:nvPicPr>
          <xdr:cNvPr id="4121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3167" b="44444"/>
          <a:stretch>
            <a:fillRect/>
          </a:stretch>
        </xdr:blipFill>
        <xdr:spPr bwMode="auto">
          <a:xfrm>
            <a:off x="5715000" y="952500"/>
            <a:ext cx="981075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22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91225" y="523875"/>
            <a:ext cx="40005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4</xdr:col>
      <xdr:colOff>704851</xdr:colOff>
      <xdr:row>2</xdr:row>
      <xdr:rowOff>140538</xdr:rowOff>
    </xdr:from>
    <xdr:to>
      <xdr:col>5</xdr:col>
      <xdr:colOff>857250</xdr:colOff>
      <xdr:row>6</xdr:row>
      <xdr:rowOff>38099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82" t="31730" r="30398" b="28794"/>
        <a:stretch/>
      </xdr:blipFill>
      <xdr:spPr>
        <a:xfrm>
          <a:off x="4086226" y="502488"/>
          <a:ext cx="1190624" cy="7548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0</xdr:row>
      <xdr:rowOff>85725</xdr:rowOff>
    </xdr:from>
    <xdr:to>
      <xdr:col>14</xdr:col>
      <xdr:colOff>66675</xdr:colOff>
      <xdr:row>4</xdr:row>
      <xdr:rowOff>9525</xdr:rowOff>
    </xdr:to>
    <xdr:grpSp>
      <xdr:nvGrpSpPr>
        <xdr:cNvPr id="1066" name="Gruppieren 4"/>
        <xdr:cNvGrpSpPr>
          <a:grpSpLocks/>
        </xdr:cNvGrpSpPr>
      </xdr:nvGrpSpPr>
      <xdr:grpSpPr bwMode="auto">
        <a:xfrm>
          <a:off x="7334250" y="85725"/>
          <a:ext cx="981075" cy="666750"/>
          <a:chOff x="5715000" y="523875"/>
          <a:chExt cx="981075" cy="657225"/>
        </a:xfrm>
      </xdr:grpSpPr>
      <xdr:pic>
        <xdr:nvPicPr>
          <xdr:cNvPr id="1067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3167" b="44444"/>
          <a:stretch>
            <a:fillRect/>
          </a:stretch>
        </xdr:blipFill>
        <xdr:spPr bwMode="auto">
          <a:xfrm>
            <a:off x="5715000" y="952500"/>
            <a:ext cx="981075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68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91225" y="523875"/>
            <a:ext cx="400050" cy="400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12</xdr:col>
      <xdr:colOff>123825</xdr:colOff>
      <xdr:row>5</xdr:row>
      <xdr:rowOff>142875</xdr:rowOff>
    </xdr:from>
    <xdr:to>
      <xdr:col>14</xdr:col>
      <xdr:colOff>142874</xdr:colOff>
      <xdr:row>9</xdr:row>
      <xdr:rowOff>173786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82" t="31730" r="30398" b="28794"/>
        <a:stretch/>
      </xdr:blipFill>
      <xdr:spPr>
        <a:xfrm>
          <a:off x="7200900" y="1066800"/>
          <a:ext cx="1190624" cy="7548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2</xdr:row>
      <xdr:rowOff>123825</xdr:rowOff>
    </xdr:from>
    <xdr:to>
      <xdr:col>14</xdr:col>
      <xdr:colOff>57150</xdr:colOff>
      <xdr:row>3</xdr:row>
      <xdr:rowOff>171450</xdr:rowOff>
    </xdr:to>
    <xdr:pic>
      <xdr:nvPicPr>
        <xdr:cNvPr id="2096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167" b="44444"/>
        <a:stretch>
          <a:fillRect/>
        </a:stretch>
      </xdr:blipFill>
      <xdr:spPr bwMode="auto">
        <a:xfrm>
          <a:off x="7496175" y="504825"/>
          <a:ext cx="990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</xdr:colOff>
      <xdr:row>0</xdr:row>
      <xdr:rowOff>76200</xdr:rowOff>
    </xdr:from>
    <xdr:to>
      <xdr:col>13</xdr:col>
      <xdr:colOff>409575</xdr:colOff>
      <xdr:row>2</xdr:row>
      <xdr:rowOff>95250</xdr:rowOff>
    </xdr:to>
    <xdr:pic>
      <xdr:nvPicPr>
        <xdr:cNvPr id="2097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76200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143773</xdr:colOff>
      <xdr:row>5</xdr:row>
      <xdr:rowOff>62900</xdr:rowOff>
    </xdr:from>
    <xdr:to>
      <xdr:col>14</xdr:col>
      <xdr:colOff>166236</xdr:colOff>
      <xdr:row>9</xdr:row>
      <xdr:rowOff>53914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582" t="31730" r="30398" b="28794"/>
        <a:stretch/>
      </xdr:blipFill>
      <xdr:spPr>
        <a:xfrm>
          <a:off x="7395353" y="979457"/>
          <a:ext cx="1190624" cy="754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50"/>
  <sheetViews>
    <sheetView showGridLines="0" showZeros="0" tabSelected="1" view="pageBreakPreview" zoomScaleNormal="85" zoomScaleSheetLayoutView="100" workbookViewId="0">
      <selection activeCell="B11" sqref="B11:F11"/>
    </sheetView>
  </sheetViews>
  <sheetFormatPr baseColWidth="10" defaultRowHeight="14.25" x14ac:dyDescent="0.2"/>
  <cols>
    <col min="1" max="1" width="3.5" customWidth="1"/>
    <col min="2" max="5" width="13.625" customWidth="1"/>
    <col min="6" max="6" width="29.125" customWidth="1"/>
    <col min="7" max="7" width="6.75" customWidth="1"/>
  </cols>
  <sheetData>
    <row r="5" spans="2:6" ht="19.5" x14ac:dyDescent="0.3">
      <c r="B5" s="177" t="s">
        <v>240</v>
      </c>
      <c r="C5" s="28"/>
      <c r="D5" s="28"/>
    </row>
    <row r="6" spans="2:6" ht="19.5" x14ac:dyDescent="0.3">
      <c r="B6" s="28" t="s">
        <v>51</v>
      </c>
      <c r="C6" s="29"/>
      <c r="D6" s="29"/>
    </row>
    <row r="7" spans="2:6" x14ac:dyDescent="0.2">
      <c r="B7" s="1"/>
      <c r="C7" s="1"/>
      <c r="D7" s="1"/>
    </row>
    <row r="8" spans="2:6" ht="15" x14ac:dyDescent="0.25">
      <c r="B8" s="11" t="s">
        <v>52</v>
      </c>
      <c r="C8" s="11"/>
      <c r="D8" s="11"/>
    </row>
    <row r="9" spans="2:6" x14ac:dyDescent="0.2">
      <c r="B9" s="1"/>
      <c r="C9" s="1"/>
      <c r="D9" s="1"/>
    </row>
    <row r="10" spans="2:6" x14ac:dyDescent="0.2">
      <c r="B10" s="1" t="s">
        <v>50</v>
      </c>
      <c r="C10" s="1"/>
      <c r="D10" s="1"/>
    </row>
    <row r="11" spans="2:6" ht="23.25" customHeight="1" x14ac:dyDescent="0.25">
      <c r="B11" s="181"/>
      <c r="C11" s="182"/>
      <c r="D11" s="182"/>
      <c r="E11" s="182"/>
      <c r="F11" s="183"/>
    </row>
    <row r="12" spans="2:6" x14ac:dyDescent="0.2">
      <c r="B12" s="30"/>
      <c r="C12" s="30"/>
      <c r="D12" s="30"/>
      <c r="E12" s="8"/>
      <c r="F12" s="8"/>
    </row>
    <row r="13" spans="2:6" x14ac:dyDescent="0.2">
      <c r="B13" s="1" t="s">
        <v>53</v>
      </c>
      <c r="C13" s="1"/>
      <c r="D13" s="1"/>
    </row>
    <row r="14" spans="2:6" ht="23.25" customHeight="1" x14ac:dyDescent="0.25">
      <c r="B14" s="181"/>
      <c r="C14" s="182"/>
      <c r="D14" s="182"/>
      <c r="E14" s="182"/>
      <c r="F14" s="183"/>
    </row>
    <row r="15" spans="2:6" x14ac:dyDescent="0.2">
      <c r="B15" s="30"/>
      <c r="C15" s="30"/>
      <c r="D15" s="30"/>
      <c r="E15" s="8"/>
      <c r="F15" s="8"/>
    </row>
    <row r="16" spans="2:6" x14ac:dyDescent="0.2">
      <c r="B16" s="1" t="s">
        <v>54</v>
      </c>
      <c r="C16" s="1"/>
      <c r="D16" s="1"/>
    </row>
    <row r="17" spans="2:6" ht="23.25" customHeight="1" x14ac:dyDescent="0.25">
      <c r="B17" s="181"/>
      <c r="C17" s="182"/>
      <c r="D17" s="182"/>
      <c r="E17" s="182"/>
      <c r="F17" s="183"/>
    </row>
    <row r="18" spans="2:6" x14ac:dyDescent="0.2">
      <c r="B18" s="30"/>
      <c r="C18" s="30"/>
      <c r="D18" s="30"/>
      <c r="E18" s="8"/>
      <c r="F18" s="8"/>
    </row>
    <row r="19" spans="2:6" x14ac:dyDescent="0.2">
      <c r="B19" s="1" t="s">
        <v>55</v>
      </c>
      <c r="C19" s="1"/>
      <c r="D19" s="1" t="s">
        <v>56</v>
      </c>
      <c r="E19" s="1"/>
      <c r="F19" t="s">
        <v>57</v>
      </c>
    </row>
    <row r="20" spans="2:6" ht="23.25" customHeight="1" x14ac:dyDescent="0.25">
      <c r="B20" s="181"/>
      <c r="C20" s="183"/>
      <c r="D20" s="181"/>
      <c r="E20" s="183"/>
      <c r="F20" s="74"/>
    </row>
    <row r="21" spans="2:6" ht="23.25" customHeight="1" x14ac:dyDescent="0.25">
      <c r="B21" s="31"/>
      <c r="C21" s="31"/>
      <c r="D21" s="31"/>
      <c r="E21" s="32"/>
      <c r="F21" s="32"/>
    </row>
    <row r="22" spans="2:6" ht="23.25" customHeight="1" x14ac:dyDescent="0.25">
      <c r="B22" s="38" t="s">
        <v>63</v>
      </c>
      <c r="C22" s="31"/>
      <c r="D22" s="31"/>
      <c r="E22" s="32"/>
      <c r="F22" s="32"/>
    </row>
    <row r="23" spans="2:6" x14ac:dyDescent="0.2">
      <c r="B23" s="1"/>
      <c r="C23" s="1"/>
      <c r="D23" s="1"/>
    </row>
    <row r="24" spans="2:6" ht="15" x14ac:dyDescent="0.25">
      <c r="B24" s="39" t="s">
        <v>58</v>
      </c>
      <c r="C24" s="33"/>
      <c r="D24" s="33"/>
    </row>
    <row r="25" spans="2:6" ht="23.25" customHeight="1" x14ac:dyDescent="0.25">
      <c r="B25" s="181"/>
      <c r="C25" s="196"/>
      <c r="D25" s="196"/>
      <c r="E25" s="196"/>
      <c r="F25" s="197"/>
    </row>
    <row r="26" spans="2:6" x14ac:dyDescent="0.2">
      <c r="B26" s="1"/>
      <c r="C26" s="1"/>
      <c r="D26" s="1"/>
    </row>
    <row r="27" spans="2:6" ht="15" x14ac:dyDescent="0.25">
      <c r="B27" s="39" t="s">
        <v>59</v>
      </c>
      <c r="C27" s="33"/>
      <c r="D27" s="33"/>
    </row>
    <row r="28" spans="2:6" ht="23.25" customHeight="1" x14ac:dyDescent="0.25">
      <c r="B28" s="75"/>
      <c r="C28" s="40" t="s">
        <v>60</v>
      </c>
      <c r="D28" s="75"/>
      <c r="E28" s="41" t="s">
        <v>61</v>
      </c>
      <c r="F28" s="34"/>
    </row>
    <row r="29" spans="2:6" x14ac:dyDescent="0.2">
      <c r="B29" s="1"/>
      <c r="C29" s="1"/>
      <c r="D29" s="1"/>
    </row>
    <row r="30" spans="2:6" x14ac:dyDescent="0.2">
      <c r="B30" s="25" t="s">
        <v>62</v>
      </c>
      <c r="C30" s="25"/>
      <c r="D30" s="25"/>
    </row>
    <row r="31" spans="2:6" x14ac:dyDescent="0.2">
      <c r="B31" s="198"/>
      <c r="C31" s="199"/>
      <c r="D31" s="199"/>
      <c r="E31" s="199"/>
      <c r="F31" s="200"/>
    </row>
    <row r="32" spans="2:6" x14ac:dyDescent="0.2">
      <c r="B32" s="201"/>
      <c r="C32" s="202"/>
      <c r="D32" s="202"/>
      <c r="E32" s="202"/>
      <c r="F32" s="203"/>
    </row>
    <row r="33" spans="2:6" x14ac:dyDescent="0.2">
      <c r="B33" s="201"/>
      <c r="C33" s="202"/>
      <c r="D33" s="202"/>
      <c r="E33" s="202"/>
      <c r="F33" s="203"/>
    </row>
    <row r="34" spans="2:6" x14ac:dyDescent="0.2">
      <c r="B34" s="201"/>
      <c r="C34" s="202"/>
      <c r="D34" s="202"/>
      <c r="E34" s="202"/>
      <c r="F34" s="203"/>
    </row>
    <row r="35" spans="2:6" x14ac:dyDescent="0.2">
      <c r="B35" s="201"/>
      <c r="C35" s="202"/>
      <c r="D35" s="202"/>
      <c r="E35" s="202"/>
      <c r="F35" s="203"/>
    </row>
    <row r="36" spans="2:6" x14ac:dyDescent="0.2">
      <c r="B36" s="201"/>
      <c r="C36" s="202"/>
      <c r="D36" s="202"/>
      <c r="E36" s="202"/>
      <c r="F36" s="203"/>
    </row>
    <row r="37" spans="2:6" x14ac:dyDescent="0.2">
      <c r="B37" s="201"/>
      <c r="C37" s="202"/>
      <c r="D37" s="202"/>
      <c r="E37" s="202"/>
      <c r="F37" s="203"/>
    </row>
    <row r="38" spans="2:6" x14ac:dyDescent="0.2">
      <c r="B38" s="204"/>
      <c r="C38" s="205"/>
      <c r="D38" s="205"/>
      <c r="E38" s="205"/>
      <c r="F38" s="206"/>
    </row>
    <row r="39" spans="2:6" x14ac:dyDescent="0.2">
      <c r="B39" s="30"/>
      <c r="C39" s="30"/>
      <c r="D39" s="30"/>
      <c r="E39" s="8"/>
      <c r="F39" s="8"/>
    </row>
    <row r="40" spans="2:6" x14ac:dyDescent="0.2">
      <c r="B40" s="25" t="s">
        <v>67</v>
      </c>
      <c r="C40" s="1"/>
      <c r="D40" s="1"/>
    </row>
    <row r="41" spans="2:6" x14ac:dyDescent="0.2">
      <c r="B41" s="187" t="s">
        <v>64</v>
      </c>
      <c r="C41" s="188"/>
      <c r="D41" s="188"/>
      <c r="E41" s="188"/>
      <c r="F41" s="189"/>
    </row>
    <row r="42" spans="2:6" x14ac:dyDescent="0.2">
      <c r="B42" s="190" t="s">
        <v>68</v>
      </c>
      <c r="C42" s="191"/>
      <c r="D42" s="191"/>
      <c r="E42" s="191"/>
      <c r="F42" s="192"/>
    </row>
    <row r="43" spans="2:6" x14ac:dyDescent="0.2">
      <c r="B43" s="193" t="s">
        <v>65</v>
      </c>
      <c r="C43" s="194"/>
      <c r="D43" s="194"/>
      <c r="E43" s="194"/>
      <c r="F43" s="195"/>
    </row>
    <row r="44" spans="2:6" x14ac:dyDescent="0.2">
      <c r="B44" s="190" t="s">
        <v>69</v>
      </c>
      <c r="C44" s="191"/>
      <c r="D44" s="191"/>
      <c r="E44" s="191"/>
      <c r="F44" s="192"/>
    </row>
    <row r="45" spans="2:6" x14ac:dyDescent="0.2">
      <c r="B45" s="184" t="s">
        <v>66</v>
      </c>
      <c r="C45" s="185"/>
      <c r="D45" s="185"/>
      <c r="E45" s="185"/>
      <c r="F45" s="186"/>
    </row>
    <row r="48" spans="2:6" x14ac:dyDescent="0.2">
      <c r="D48" s="139"/>
    </row>
    <row r="50" spans="4:4" x14ac:dyDescent="0.2">
      <c r="D50" s="139"/>
    </row>
  </sheetData>
  <sheetProtection password="E921" sheet="1"/>
  <protectedRanges>
    <protectedRange sqref="B11 B14 B17 B20 D20 F20 B25 B28 D28 B31" name="Titel"/>
  </protectedRanges>
  <mergeCells count="12">
    <mergeCell ref="B25:F25"/>
    <mergeCell ref="B31:F38"/>
    <mergeCell ref="B45:F45"/>
    <mergeCell ref="B41:F41"/>
    <mergeCell ref="B44:F44"/>
    <mergeCell ref="B43:F43"/>
    <mergeCell ref="B42:F42"/>
    <mergeCell ref="B11:F11"/>
    <mergeCell ref="B14:F14"/>
    <mergeCell ref="B17:F17"/>
    <mergeCell ref="B20:C20"/>
    <mergeCell ref="D20:E20"/>
  </mergeCells>
  <phoneticPr fontId="0" type="noConversion"/>
  <pageMargins left="0.78740157480314965" right="0.78740157480314965" top="0.78740157480314965" bottom="0.78740157480314965" header="0.51181102362204722" footer="0.51181102362204722"/>
  <pageSetup paperSize="9" scale="83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showZeros="0" view="pageBreakPreview" zoomScaleNormal="85" zoomScaleSheetLayoutView="100" workbookViewId="0">
      <selection activeCell="R15" sqref="R15"/>
    </sheetView>
  </sheetViews>
  <sheetFormatPr baseColWidth="10" defaultRowHeight="14.25" x14ac:dyDescent="0.2"/>
  <cols>
    <col min="1" max="1" width="2.875" customWidth="1"/>
    <col min="2" max="2" width="7.125" customWidth="1"/>
    <col min="3" max="4" width="7.375" customWidth="1"/>
    <col min="5" max="5" width="19.375" customWidth="1"/>
    <col min="6" max="6" width="8.375" customWidth="1"/>
    <col min="7" max="7" width="6.625" customWidth="1"/>
    <col min="8" max="13" width="6.75" customWidth="1"/>
    <col min="14" max="14" width="8.625" customWidth="1"/>
    <col min="15" max="15" width="3.375" customWidth="1"/>
    <col min="17" max="17" width="11" hidden="1" customWidth="1"/>
  </cols>
  <sheetData>
    <row r="1" spans="1:18" x14ac:dyDescent="0.2">
      <c r="A1" s="8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78"/>
      <c r="O1" s="179"/>
    </row>
    <row r="2" spans="1:18" ht="15.75" customHeight="1" x14ac:dyDescent="0.25">
      <c r="A2" s="13"/>
      <c r="B2" s="210" t="s">
        <v>137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118"/>
      <c r="N2" s="111"/>
      <c r="O2" s="180"/>
      <c r="Q2" s="126">
        <v>1</v>
      </c>
    </row>
    <row r="3" spans="1:18" ht="14.25" customHeight="1" x14ac:dyDescent="0.2">
      <c r="A3" s="13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114"/>
      <c r="N3" s="111"/>
      <c r="O3" s="180"/>
      <c r="Q3" s="126">
        <v>2</v>
      </c>
    </row>
    <row r="4" spans="1:18" ht="14.25" customHeight="1" x14ac:dyDescent="0.2">
      <c r="A4" s="13"/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8"/>
      <c r="M4" s="8"/>
      <c r="N4" s="111"/>
      <c r="O4" s="180"/>
      <c r="Q4" s="126">
        <v>3</v>
      </c>
    </row>
    <row r="5" spans="1:18" ht="14.25" customHeight="1" x14ac:dyDescent="0.2">
      <c r="A5" s="13"/>
      <c r="B5" s="116"/>
      <c r="C5" s="116"/>
      <c r="D5" s="116"/>
      <c r="E5" s="229">
        <f>Deckblatt!F5</f>
        <v>0</v>
      </c>
      <c r="F5" s="229"/>
      <c r="G5" s="229"/>
      <c r="H5" s="229"/>
      <c r="I5" s="116"/>
      <c r="J5" s="116"/>
      <c r="K5" s="116"/>
      <c r="L5" s="116"/>
      <c r="M5" s="8"/>
      <c r="N5" s="8"/>
      <c r="O5" s="14"/>
      <c r="Q5" s="126">
        <v>4</v>
      </c>
    </row>
    <row r="6" spans="1:18" ht="14.25" customHeight="1" x14ac:dyDescent="0.2">
      <c r="A6" s="13"/>
      <c r="B6" s="96"/>
      <c r="C6" s="230" t="s">
        <v>122</v>
      </c>
      <c r="D6" s="231"/>
      <c r="E6" s="115"/>
      <c r="F6" s="115"/>
      <c r="G6" s="115"/>
      <c r="H6" s="115"/>
      <c r="I6" s="115"/>
      <c r="J6" s="115"/>
      <c r="K6" s="8"/>
      <c r="L6" s="8"/>
      <c r="M6" s="8"/>
      <c r="N6" s="8"/>
      <c r="O6" s="14"/>
      <c r="Q6" s="126">
        <v>5</v>
      </c>
    </row>
    <row r="7" spans="1:18" ht="14.25" customHeight="1" x14ac:dyDescent="0.2">
      <c r="A7" s="13"/>
      <c r="B7" s="97"/>
      <c r="C7" s="230" t="s">
        <v>123</v>
      </c>
      <c r="D7" s="231"/>
      <c r="E7" s="115"/>
      <c r="F7" s="115"/>
      <c r="G7" s="115"/>
      <c r="H7" s="115"/>
      <c r="I7" s="115"/>
      <c r="J7" s="115"/>
      <c r="K7" s="8"/>
      <c r="L7" s="8"/>
      <c r="M7" s="8"/>
      <c r="N7" s="8"/>
      <c r="O7" s="14"/>
      <c r="Q7" s="126">
        <v>6</v>
      </c>
    </row>
    <row r="8" spans="1:18" ht="14.25" customHeight="1" x14ac:dyDescent="0.2">
      <c r="A8" s="13"/>
      <c r="B8" s="117"/>
      <c r="C8" s="15"/>
      <c r="D8" s="15"/>
      <c r="E8" s="115"/>
      <c r="F8" s="115"/>
      <c r="G8" s="115"/>
      <c r="H8" s="115"/>
      <c r="I8" s="115"/>
      <c r="J8" s="115"/>
      <c r="K8" s="8"/>
      <c r="L8" s="8"/>
      <c r="M8" s="8"/>
      <c r="N8" s="8"/>
      <c r="O8" s="14"/>
      <c r="Q8" s="126">
        <v>7</v>
      </c>
    </row>
    <row r="9" spans="1:18" x14ac:dyDescent="0.2">
      <c r="A9" s="13"/>
      <c r="B9" s="85" t="s">
        <v>0</v>
      </c>
      <c r="C9" s="77" t="s">
        <v>3</v>
      </c>
      <c r="D9" s="77"/>
      <c r="E9" s="77"/>
      <c r="F9" s="77"/>
      <c r="G9" s="86"/>
      <c r="H9" s="8"/>
      <c r="I9" s="8"/>
      <c r="J9" s="8"/>
      <c r="K9" s="8"/>
      <c r="L9" s="8"/>
      <c r="M9" s="8"/>
      <c r="N9" s="8"/>
      <c r="O9" s="14"/>
      <c r="Q9" s="126">
        <v>8</v>
      </c>
    </row>
    <row r="10" spans="1:18" x14ac:dyDescent="0.2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Q10" s="126">
        <v>9</v>
      </c>
      <c r="R10" s="8"/>
    </row>
    <row r="11" spans="1:18" x14ac:dyDescent="0.2">
      <c r="A11" s="13"/>
      <c r="B11" s="68" t="s">
        <v>0</v>
      </c>
      <c r="C11" s="30" t="s">
        <v>1</v>
      </c>
      <c r="D11" s="30"/>
      <c r="E11" s="30"/>
      <c r="F11" s="30"/>
      <c r="G11" s="8"/>
      <c r="H11" s="8"/>
      <c r="I11" s="8"/>
      <c r="J11" s="8"/>
      <c r="K11" s="8"/>
      <c r="L11" s="8"/>
      <c r="M11" s="8"/>
      <c r="N11" s="8"/>
      <c r="O11" s="14"/>
      <c r="Q11" s="126"/>
      <c r="R11" s="114" t="s">
        <v>136</v>
      </c>
    </row>
    <row r="12" spans="1:18" x14ac:dyDescent="0.2">
      <c r="A12" s="13"/>
      <c r="B12" s="68" t="s">
        <v>4</v>
      </c>
      <c r="C12" s="8" t="s">
        <v>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Q12" s="126"/>
    </row>
    <row r="13" spans="1:18" x14ac:dyDescent="0.2">
      <c r="A13" s="13"/>
      <c r="B13" s="68" t="s">
        <v>6</v>
      </c>
      <c r="C13" s="8" t="s">
        <v>7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Q13" s="126"/>
    </row>
    <row r="14" spans="1:18" x14ac:dyDescent="0.2">
      <c r="A14" s="13"/>
      <c r="B14" s="68" t="s">
        <v>8</v>
      </c>
      <c r="C14" s="8" t="s">
        <v>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Q14" s="126">
        <v>0</v>
      </c>
    </row>
    <row r="15" spans="1:18" x14ac:dyDescent="0.2">
      <c r="A15" s="13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4"/>
      <c r="Q15" s="126"/>
    </row>
    <row r="16" spans="1:18" ht="15" x14ac:dyDescent="0.25">
      <c r="A16" s="13"/>
      <c r="B16" s="8"/>
      <c r="C16" s="67" t="s">
        <v>32</v>
      </c>
      <c r="D16" s="67"/>
      <c r="E16" s="67"/>
      <c r="F16" s="67"/>
      <c r="G16" s="8"/>
      <c r="H16" s="8"/>
      <c r="I16" s="8"/>
      <c r="J16" s="8"/>
      <c r="K16" s="8"/>
      <c r="L16" s="8"/>
      <c r="M16" s="8"/>
      <c r="N16" s="8"/>
      <c r="O16" s="14"/>
      <c r="Q16" s="126"/>
    </row>
    <row r="17" spans="1:17" x14ac:dyDescent="0.2">
      <c r="A17" s="13"/>
      <c r="B17" s="68" t="s">
        <v>10</v>
      </c>
      <c r="C17" s="8" t="s">
        <v>226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4"/>
      <c r="Q17" s="126"/>
    </row>
    <row r="18" spans="1:17" x14ac:dyDescent="0.2">
      <c r="A18" s="13"/>
      <c r="B18" s="52" t="s">
        <v>33</v>
      </c>
      <c r="C18" s="8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4"/>
      <c r="Q18" s="126"/>
    </row>
    <row r="19" spans="1:17" x14ac:dyDescent="0.2">
      <c r="A19" s="1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"/>
      <c r="Q19" s="126"/>
    </row>
    <row r="20" spans="1:17" ht="15" x14ac:dyDescent="0.25">
      <c r="A20" s="13"/>
      <c r="B20" s="19" t="s">
        <v>38</v>
      </c>
      <c r="C20" s="12" t="s">
        <v>17</v>
      </c>
      <c r="D20" s="65"/>
      <c r="E20" s="65"/>
      <c r="F20" s="65"/>
      <c r="G20" s="4"/>
      <c r="H20" s="234" t="s">
        <v>34</v>
      </c>
      <c r="I20" s="226"/>
      <c r="J20" s="225" t="s">
        <v>24</v>
      </c>
      <c r="K20" s="226"/>
      <c r="L20" s="9"/>
      <c r="M20" s="9"/>
      <c r="N20" s="2"/>
      <c r="O20" s="14"/>
      <c r="Q20" s="126"/>
    </row>
    <row r="21" spans="1:17" ht="15" x14ac:dyDescent="0.25">
      <c r="A21" s="13"/>
      <c r="B21" s="17" t="s">
        <v>40</v>
      </c>
      <c r="C21" s="13"/>
      <c r="D21" s="8"/>
      <c r="E21" s="8"/>
      <c r="F21" s="8"/>
      <c r="G21" s="14"/>
      <c r="H21" s="227" t="s">
        <v>22</v>
      </c>
      <c r="I21" s="228"/>
      <c r="J21" s="221" t="s">
        <v>25</v>
      </c>
      <c r="K21" s="222"/>
      <c r="L21" s="20" t="s">
        <v>39</v>
      </c>
      <c r="M21" s="20" t="s">
        <v>42</v>
      </c>
      <c r="N21" s="20" t="s">
        <v>2</v>
      </c>
      <c r="O21" s="14"/>
      <c r="Q21" s="126"/>
    </row>
    <row r="22" spans="1:17" ht="15" x14ac:dyDescent="0.25">
      <c r="A22" s="13"/>
      <c r="B22" s="18" t="s">
        <v>41</v>
      </c>
      <c r="C22" s="66" t="s">
        <v>241</v>
      </c>
      <c r="D22" s="67"/>
      <c r="E22" s="67"/>
      <c r="F22" s="67"/>
      <c r="G22" s="14"/>
      <c r="H22" s="219" t="s">
        <v>23</v>
      </c>
      <c r="I22" s="220"/>
      <c r="J22" s="219" t="s">
        <v>26</v>
      </c>
      <c r="K22" s="220"/>
      <c r="L22" s="10" t="s">
        <v>44</v>
      </c>
      <c r="M22" s="10" t="s">
        <v>43</v>
      </c>
      <c r="N22" s="3" t="s">
        <v>45</v>
      </c>
      <c r="O22" s="14"/>
      <c r="Q22" s="126"/>
    </row>
    <row r="23" spans="1:17" x14ac:dyDescent="0.2">
      <c r="A23" s="13"/>
      <c r="B23" s="159"/>
      <c r="C23" s="64" t="s">
        <v>225</v>
      </c>
      <c r="D23" s="49"/>
      <c r="E23" s="49"/>
      <c r="F23" s="49"/>
      <c r="G23" s="7"/>
      <c r="H23" s="207">
        <v>100</v>
      </c>
      <c r="I23" s="208"/>
      <c r="J23" s="209">
        <v>5</v>
      </c>
      <c r="K23" s="209"/>
      <c r="L23" s="5">
        <f t="shared" ref="L23:L28" si="0">+B23*H23</f>
        <v>0</v>
      </c>
      <c r="M23" s="160"/>
      <c r="N23" s="79">
        <f t="shared" ref="N23:N28" si="1">IF(M23&gt;0,(+L23*J23)/(M23*3600), )</f>
        <v>0</v>
      </c>
      <c r="O23" s="14"/>
      <c r="Q23" s="126"/>
    </row>
    <row r="24" spans="1:17" x14ac:dyDescent="0.2">
      <c r="A24" s="13"/>
      <c r="B24" s="159"/>
      <c r="C24" s="6" t="s">
        <v>19</v>
      </c>
      <c r="D24" s="49"/>
      <c r="E24" s="49"/>
      <c r="F24" s="49"/>
      <c r="G24" s="7"/>
      <c r="H24" s="208">
        <v>50</v>
      </c>
      <c r="I24" s="208"/>
      <c r="J24" s="209">
        <v>8.5</v>
      </c>
      <c r="K24" s="209"/>
      <c r="L24" s="5">
        <f t="shared" si="0"/>
        <v>0</v>
      </c>
      <c r="M24" s="160"/>
      <c r="N24" s="79">
        <f t="shared" si="1"/>
        <v>0</v>
      </c>
      <c r="O24" s="14"/>
      <c r="Q24" s="126"/>
    </row>
    <row r="25" spans="1:17" x14ac:dyDescent="0.2">
      <c r="A25" s="13"/>
      <c r="B25" s="159"/>
      <c r="C25" s="6" t="s">
        <v>20</v>
      </c>
      <c r="D25" s="49"/>
      <c r="E25" s="49"/>
      <c r="F25" s="49"/>
      <c r="G25" s="7"/>
      <c r="H25" s="208">
        <v>20</v>
      </c>
      <c r="I25" s="208"/>
      <c r="J25" s="209">
        <v>13</v>
      </c>
      <c r="K25" s="209"/>
      <c r="L25" s="5">
        <f t="shared" si="0"/>
        <v>0</v>
      </c>
      <c r="M25" s="160"/>
      <c r="N25" s="79">
        <f t="shared" si="1"/>
        <v>0</v>
      </c>
      <c r="O25" s="14"/>
      <c r="Q25" s="126"/>
    </row>
    <row r="26" spans="1:17" x14ac:dyDescent="0.2">
      <c r="A26" s="13"/>
      <c r="B26" s="159"/>
      <c r="C26" s="6" t="s">
        <v>211</v>
      </c>
      <c r="D26" s="49"/>
      <c r="E26" s="49"/>
      <c r="F26" s="49"/>
      <c r="G26" s="7"/>
      <c r="H26" s="208">
        <v>10</v>
      </c>
      <c r="I26" s="208"/>
      <c r="J26" s="209">
        <v>22</v>
      </c>
      <c r="K26" s="209"/>
      <c r="L26" s="5">
        <f t="shared" si="0"/>
        <v>0</v>
      </c>
      <c r="M26" s="160"/>
      <c r="N26" s="79">
        <f t="shared" si="1"/>
        <v>0</v>
      </c>
      <c r="O26" s="14"/>
      <c r="Q26" s="126"/>
    </row>
    <row r="27" spans="1:17" x14ac:dyDescent="0.2">
      <c r="A27" s="13"/>
      <c r="B27" s="159"/>
      <c r="C27" s="6" t="s">
        <v>21</v>
      </c>
      <c r="D27" s="49"/>
      <c r="E27" s="49"/>
      <c r="F27" s="49"/>
      <c r="G27" s="7"/>
      <c r="H27" s="208">
        <v>5</v>
      </c>
      <c r="I27" s="208"/>
      <c r="J27" s="209">
        <v>20</v>
      </c>
      <c r="K27" s="209"/>
      <c r="L27" s="5">
        <f t="shared" si="0"/>
        <v>0</v>
      </c>
      <c r="M27" s="160"/>
      <c r="N27" s="79">
        <f t="shared" si="1"/>
        <v>0</v>
      </c>
      <c r="O27" s="14"/>
      <c r="Q27" s="126"/>
    </row>
    <row r="28" spans="1:17" x14ac:dyDescent="0.2">
      <c r="A28" s="13"/>
      <c r="B28" s="159"/>
      <c r="C28" s="156" t="s">
        <v>227</v>
      </c>
      <c r="D28" s="49"/>
      <c r="E28" s="49"/>
      <c r="F28" s="49"/>
      <c r="G28" s="7"/>
      <c r="H28" s="232"/>
      <c r="I28" s="232"/>
      <c r="J28" s="233"/>
      <c r="K28" s="233"/>
      <c r="L28" s="5">
        <f t="shared" si="0"/>
        <v>0</v>
      </c>
      <c r="M28" s="160"/>
      <c r="N28" s="79">
        <f t="shared" si="1"/>
        <v>0</v>
      </c>
      <c r="O28" s="14"/>
      <c r="Q28" s="126"/>
    </row>
    <row r="29" spans="1:17" ht="14.25" customHeight="1" x14ac:dyDescent="0.2">
      <c r="A29" s="13"/>
      <c r="B29" s="235" t="s">
        <v>242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14"/>
      <c r="Q29" s="126"/>
    </row>
    <row r="30" spans="1:17" ht="14.25" customHeight="1" x14ac:dyDescent="0.2">
      <c r="A30" s="13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14"/>
      <c r="Q30" s="126"/>
    </row>
    <row r="31" spans="1:17" ht="14.25" customHeight="1" x14ac:dyDescent="0.2">
      <c r="A31" s="13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14"/>
      <c r="Q31" s="126"/>
    </row>
    <row r="32" spans="1:17" x14ac:dyDescent="0.2">
      <c r="A32" s="13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14"/>
      <c r="Q32" s="126"/>
    </row>
    <row r="33" spans="1:17" ht="15" x14ac:dyDescent="0.25">
      <c r="A33" s="13"/>
      <c r="B33" s="8"/>
      <c r="C33" s="67" t="s">
        <v>12</v>
      </c>
      <c r="D33" s="67"/>
      <c r="E33" s="67"/>
      <c r="F33" s="67"/>
      <c r="G33" s="8"/>
      <c r="H33" s="15"/>
      <c r="I33" s="15"/>
      <c r="J33" s="16"/>
      <c r="K33" s="16"/>
      <c r="L33" s="8"/>
      <c r="M33" s="8"/>
      <c r="N33" s="8"/>
      <c r="O33" s="14"/>
      <c r="Q33" s="126"/>
    </row>
    <row r="34" spans="1:17" x14ac:dyDescent="0.2">
      <c r="A34" s="13"/>
      <c r="B34" s="68" t="s">
        <v>13</v>
      </c>
      <c r="C34" s="8" t="s">
        <v>15</v>
      </c>
      <c r="D34" s="8"/>
      <c r="E34" s="8"/>
      <c r="F34" s="8"/>
      <c r="G34" s="8"/>
      <c r="H34" s="15"/>
      <c r="I34" s="15"/>
      <c r="J34" s="16"/>
      <c r="K34" s="16"/>
      <c r="L34" s="8"/>
      <c r="M34" s="8"/>
      <c r="N34" s="8"/>
      <c r="O34" s="14"/>
      <c r="Q34" s="126"/>
    </row>
    <row r="35" spans="1:17" x14ac:dyDescent="0.2">
      <c r="A35" s="13"/>
      <c r="B35" s="68" t="s">
        <v>14</v>
      </c>
      <c r="C35" s="8" t="s">
        <v>16</v>
      </c>
      <c r="D35" s="8"/>
      <c r="E35" s="8"/>
      <c r="F35" s="8"/>
      <c r="G35" s="8"/>
      <c r="H35" s="15"/>
      <c r="I35" s="15"/>
      <c r="J35" s="16"/>
      <c r="K35" s="16"/>
      <c r="L35" s="8"/>
      <c r="M35" s="8"/>
      <c r="N35" s="8"/>
      <c r="O35" s="14"/>
      <c r="Q35" s="126"/>
    </row>
    <row r="36" spans="1:17" x14ac:dyDescent="0.2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4"/>
      <c r="Q36" s="126"/>
    </row>
    <row r="37" spans="1:17" ht="15" x14ac:dyDescent="0.25">
      <c r="A37" s="13"/>
      <c r="B37" s="21" t="s">
        <v>46</v>
      </c>
      <c r="C37" s="12" t="s">
        <v>17</v>
      </c>
      <c r="D37" s="65"/>
      <c r="E37" s="65"/>
      <c r="F37" s="65"/>
      <c r="G37" s="4"/>
      <c r="H37" s="234" t="s">
        <v>31</v>
      </c>
      <c r="I37" s="226"/>
      <c r="J37" s="225" t="s">
        <v>24</v>
      </c>
      <c r="K37" s="226"/>
      <c r="L37" s="9"/>
      <c r="M37" s="9"/>
      <c r="N37" s="2"/>
      <c r="O37" s="14"/>
      <c r="Q37" s="126"/>
    </row>
    <row r="38" spans="1:17" ht="15" x14ac:dyDescent="0.25">
      <c r="A38" s="13"/>
      <c r="B38" s="22" t="s">
        <v>49</v>
      </c>
      <c r="C38" s="13"/>
      <c r="D38" s="8"/>
      <c r="E38" s="8"/>
      <c r="F38" s="8"/>
      <c r="G38" s="14"/>
      <c r="H38" s="227" t="s">
        <v>22</v>
      </c>
      <c r="I38" s="228"/>
      <c r="J38" s="221" t="s">
        <v>25</v>
      </c>
      <c r="K38" s="222"/>
      <c r="L38" s="20" t="s">
        <v>39</v>
      </c>
      <c r="M38" s="20" t="s">
        <v>42</v>
      </c>
      <c r="N38" s="20" t="s">
        <v>2</v>
      </c>
      <c r="O38" s="14"/>
      <c r="Q38" s="126"/>
    </row>
    <row r="39" spans="1:17" ht="15" x14ac:dyDescent="0.25">
      <c r="A39" s="13"/>
      <c r="B39" s="18" t="s">
        <v>47</v>
      </c>
      <c r="C39" s="72" t="s">
        <v>27</v>
      </c>
      <c r="D39" s="73"/>
      <c r="E39" s="73"/>
      <c r="F39" s="73"/>
      <c r="G39" s="14"/>
      <c r="H39" s="223" t="s">
        <v>35</v>
      </c>
      <c r="I39" s="220"/>
      <c r="J39" s="219" t="s">
        <v>26</v>
      </c>
      <c r="K39" s="220"/>
      <c r="L39" s="10" t="s">
        <v>44</v>
      </c>
      <c r="M39" s="10" t="s">
        <v>43</v>
      </c>
      <c r="N39" s="3" t="s">
        <v>45</v>
      </c>
      <c r="O39" s="14"/>
      <c r="Q39" s="126"/>
    </row>
    <row r="40" spans="1:17" x14ac:dyDescent="0.2">
      <c r="A40" s="13"/>
      <c r="B40" s="159"/>
      <c r="C40" s="154" t="s">
        <v>28</v>
      </c>
      <c r="D40" s="37"/>
      <c r="E40" s="37"/>
      <c r="F40" s="37"/>
      <c r="G40" s="4"/>
      <c r="H40" s="207">
        <v>20</v>
      </c>
      <c r="I40" s="208"/>
      <c r="J40" s="209">
        <v>30</v>
      </c>
      <c r="K40" s="209"/>
      <c r="L40" s="5">
        <f>+B40*H40</f>
        <v>0</v>
      </c>
      <c r="M40" s="160"/>
      <c r="N40" s="79">
        <f>IF(M40&gt;0,(+L40*J40)/(M40*3600), )</f>
        <v>0</v>
      </c>
      <c r="O40" s="14"/>
      <c r="Q40" s="126"/>
    </row>
    <row r="41" spans="1:17" x14ac:dyDescent="0.2">
      <c r="A41" s="13"/>
      <c r="B41" s="159"/>
      <c r="C41" s="6" t="s">
        <v>29</v>
      </c>
      <c r="D41" s="37"/>
      <c r="E41" s="37"/>
      <c r="F41" s="37"/>
      <c r="G41" s="4"/>
      <c r="H41" s="207">
        <v>15</v>
      </c>
      <c r="I41" s="208"/>
      <c r="J41" s="209">
        <v>35</v>
      </c>
      <c r="K41" s="209"/>
      <c r="L41" s="5">
        <f>+B41*H41</f>
        <v>0</v>
      </c>
      <c r="M41" s="160"/>
      <c r="N41" s="79">
        <f>IF(M41&gt;0,(+L41*J41)/(M41*3600), )</f>
        <v>0</v>
      </c>
      <c r="O41" s="14"/>
      <c r="Q41" s="126"/>
    </row>
    <row r="42" spans="1:17" x14ac:dyDescent="0.2">
      <c r="A42" s="13"/>
      <c r="B42" s="161"/>
      <c r="C42" s="155" t="s">
        <v>30</v>
      </c>
      <c r="D42" s="6"/>
      <c r="E42" s="51"/>
      <c r="F42" s="51"/>
      <c r="G42" s="7"/>
      <c r="H42" s="207">
        <v>10</v>
      </c>
      <c r="I42" s="208"/>
      <c r="J42" s="209">
        <v>40</v>
      </c>
      <c r="K42" s="209"/>
      <c r="L42" s="5">
        <f>+B42*H42</f>
        <v>0</v>
      </c>
      <c r="M42" s="160"/>
      <c r="N42" s="79">
        <f>IF(M42&gt;0,(+L42*J42)/(M42*3600), )</f>
        <v>0</v>
      </c>
      <c r="O42" s="14"/>
      <c r="Q42" s="126"/>
    </row>
    <row r="43" spans="1:17" x14ac:dyDescent="0.2">
      <c r="A43" s="13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4"/>
    </row>
    <row r="44" spans="1:17" x14ac:dyDescent="0.2">
      <c r="A44" s="13"/>
      <c r="B44" s="26"/>
      <c r="C44" s="8" t="s">
        <v>36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"/>
    </row>
    <row r="45" spans="1:17" x14ac:dyDescent="0.2">
      <c r="A45" s="13"/>
      <c r="B45" s="27"/>
      <c r="C45" s="8" t="s">
        <v>37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4"/>
    </row>
    <row r="46" spans="1:17" x14ac:dyDescent="0.2">
      <c r="A46" s="13"/>
      <c r="B46" s="8"/>
      <c r="C46" s="30" t="s">
        <v>48</v>
      </c>
      <c r="D46" s="30"/>
      <c r="E46" s="30"/>
      <c r="F46" s="30"/>
      <c r="G46" s="8"/>
      <c r="H46" s="8"/>
      <c r="I46" s="8"/>
      <c r="J46" s="8"/>
      <c r="K46" s="8"/>
      <c r="L46" s="8"/>
      <c r="M46" s="8"/>
      <c r="N46" s="8"/>
      <c r="O46" s="14"/>
    </row>
    <row r="47" spans="1:17" x14ac:dyDescent="0.2">
      <c r="A47" s="13"/>
      <c r="B47" s="8"/>
      <c r="C47" s="24" t="s">
        <v>166</v>
      </c>
      <c r="D47" s="24"/>
      <c r="E47" s="24"/>
      <c r="F47" s="24"/>
      <c r="G47" s="8"/>
      <c r="H47" s="8"/>
      <c r="I47" s="8"/>
      <c r="J47" s="8"/>
      <c r="K47" s="8"/>
      <c r="L47" s="8"/>
      <c r="M47" s="8"/>
      <c r="N47" s="8"/>
      <c r="O47" s="14"/>
    </row>
    <row r="48" spans="1:17" x14ac:dyDescent="0.2">
      <c r="A48" s="1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14"/>
    </row>
    <row r="49" spans="1:15" ht="15" x14ac:dyDescent="0.25">
      <c r="A49" s="13"/>
      <c r="B49" s="8"/>
      <c r="C49" s="67" t="s">
        <v>70</v>
      </c>
      <c r="D49" s="67"/>
      <c r="E49" s="67"/>
      <c r="F49" s="67"/>
      <c r="G49" s="8"/>
      <c r="H49" s="8"/>
      <c r="I49" s="8"/>
      <c r="J49" s="8"/>
      <c r="K49" s="8"/>
      <c r="L49" s="8"/>
      <c r="M49" s="8"/>
      <c r="N49" s="8"/>
      <c r="O49" s="14"/>
    </row>
    <row r="50" spans="1:15" x14ac:dyDescent="0.2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4"/>
    </row>
    <row r="51" spans="1:15" x14ac:dyDescent="0.2">
      <c r="A51" s="13"/>
      <c r="B51" s="87" t="s">
        <v>87</v>
      </c>
      <c r="C51" s="76" t="s">
        <v>239</v>
      </c>
      <c r="D51" s="76"/>
      <c r="E51" s="76"/>
      <c r="F51" s="76"/>
      <c r="G51" s="86"/>
      <c r="H51" s="8"/>
      <c r="I51" s="8"/>
      <c r="J51" s="8"/>
      <c r="K51" s="8"/>
      <c r="L51" s="8"/>
      <c r="M51" s="8"/>
      <c r="N51" s="8"/>
      <c r="O51" s="14"/>
    </row>
    <row r="52" spans="1:15" x14ac:dyDescent="0.2">
      <c r="A52" s="1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4"/>
    </row>
    <row r="53" spans="1:15" x14ac:dyDescent="0.2">
      <c r="A53" s="13"/>
      <c r="B53" s="48" t="s">
        <v>87</v>
      </c>
      <c r="C53" s="51" t="s">
        <v>77</v>
      </c>
      <c r="D53" s="51"/>
      <c r="E53" s="51"/>
      <c r="F53" s="51"/>
      <c r="G53" s="49"/>
      <c r="H53" s="49"/>
      <c r="I53" s="49"/>
      <c r="J53" s="49"/>
      <c r="K53" s="49"/>
      <c r="L53" s="49"/>
      <c r="M53" s="49"/>
      <c r="N53" s="50"/>
      <c r="O53" s="14"/>
    </row>
    <row r="54" spans="1:15" x14ac:dyDescent="0.2">
      <c r="A54" s="13"/>
      <c r="B54" s="42" t="s">
        <v>0</v>
      </c>
      <c r="C54" s="35" t="s">
        <v>78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59"/>
      <c r="O54" s="14"/>
    </row>
    <row r="55" spans="1:15" x14ac:dyDescent="0.2">
      <c r="A55" s="13"/>
      <c r="B55" s="42" t="s">
        <v>71</v>
      </c>
      <c r="C55" s="37" t="s">
        <v>74</v>
      </c>
      <c r="D55" s="37"/>
      <c r="E55" s="37"/>
      <c r="F55" s="37"/>
      <c r="G55" s="35"/>
      <c r="H55" s="35"/>
      <c r="I55" s="35"/>
      <c r="J55" s="43" t="s">
        <v>76</v>
      </c>
      <c r="K55" s="44" t="s">
        <v>71</v>
      </c>
      <c r="L55" s="58">
        <v>1</v>
      </c>
      <c r="M55" s="58"/>
      <c r="N55" s="62"/>
      <c r="O55" s="14"/>
    </row>
    <row r="56" spans="1:15" x14ac:dyDescent="0.2">
      <c r="A56" s="13"/>
      <c r="B56" s="13"/>
      <c r="C56" s="8"/>
      <c r="D56" s="8"/>
      <c r="E56" s="8"/>
      <c r="F56" s="8"/>
      <c r="G56" s="8"/>
      <c r="H56" s="8"/>
      <c r="I56" s="8"/>
      <c r="J56" s="52" t="s">
        <v>75</v>
      </c>
      <c r="K56" s="68" t="s">
        <v>71</v>
      </c>
      <c r="L56" s="16">
        <v>1.3</v>
      </c>
      <c r="M56" s="61" t="s">
        <v>71</v>
      </c>
      <c r="N56" s="162">
        <v>1.3</v>
      </c>
      <c r="O56" s="14"/>
    </row>
    <row r="57" spans="1:15" x14ac:dyDescent="0.2">
      <c r="A57" s="13"/>
      <c r="B57" s="42" t="s">
        <v>72</v>
      </c>
      <c r="C57" s="113" t="s">
        <v>130</v>
      </c>
      <c r="D57" s="113"/>
      <c r="E57" s="113"/>
      <c r="F57" s="113"/>
      <c r="G57" s="35" t="s">
        <v>132</v>
      </c>
      <c r="H57" s="35"/>
      <c r="I57" s="35"/>
      <c r="J57" s="35"/>
      <c r="K57" s="44" t="s">
        <v>72</v>
      </c>
      <c r="L57" s="58">
        <v>1</v>
      </c>
      <c r="M57" s="35"/>
      <c r="N57" s="4"/>
      <c r="O57" s="14"/>
    </row>
    <row r="58" spans="1:15" x14ac:dyDescent="0.2">
      <c r="A58" s="13"/>
      <c r="B58" s="55"/>
      <c r="C58" s="63" t="s">
        <v>131</v>
      </c>
      <c r="D58" s="63"/>
      <c r="E58" s="63"/>
      <c r="F58" s="63"/>
      <c r="G58" s="36" t="s">
        <v>133</v>
      </c>
      <c r="H58" s="36"/>
      <c r="I58" s="36"/>
      <c r="J58" s="36"/>
      <c r="K58" s="47" t="s">
        <v>72</v>
      </c>
      <c r="L58" s="56">
        <v>1.5</v>
      </c>
      <c r="M58" s="47" t="s">
        <v>72</v>
      </c>
      <c r="N58" s="160">
        <v>1</v>
      </c>
      <c r="O58" s="14"/>
    </row>
    <row r="59" spans="1:15" x14ac:dyDescent="0.2">
      <c r="A59" s="13"/>
      <c r="B59" s="112" t="s">
        <v>73</v>
      </c>
      <c r="C59" s="30" t="s">
        <v>79</v>
      </c>
      <c r="D59" s="30"/>
      <c r="E59" s="30"/>
      <c r="F59" s="30"/>
      <c r="G59" s="8"/>
      <c r="H59" s="8"/>
      <c r="I59" s="8"/>
      <c r="J59" s="8"/>
      <c r="K59" s="8"/>
      <c r="L59" s="8"/>
      <c r="M59" s="8"/>
      <c r="N59" s="14"/>
      <c r="O59" s="14"/>
    </row>
    <row r="60" spans="1:15" x14ac:dyDescent="0.2">
      <c r="A60" s="13"/>
      <c r="B60" s="54"/>
      <c r="C60" s="8"/>
      <c r="D60" s="8"/>
      <c r="E60" s="8"/>
      <c r="F60" s="8"/>
      <c r="G60" s="8"/>
      <c r="H60" s="8"/>
      <c r="I60" s="8"/>
      <c r="J60" s="53" t="s">
        <v>80</v>
      </c>
      <c r="K60" s="52" t="s">
        <v>73</v>
      </c>
      <c r="L60" s="16">
        <v>1</v>
      </c>
      <c r="M60" s="8"/>
      <c r="N60" s="57"/>
      <c r="O60" s="14"/>
    </row>
    <row r="61" spans="1:15" x14ac:dyDescent="0.2">
      <c r="A61" s="13"/>
      <c r="B61" s="54"/>
      <c r="C61" s="8"/>
      <c r="D61" s="8"/>
      <c r="E61" s="8"/>
      <c r="F61" s="8"/>
      <c r="G61" s="8"/>
      <c r="H61" s="8"/>
      <c r="I61" s="8"/>
      <c r="J61" s="53" t="s">
        <v>81</v>
      </c>
      <c r="K61" s="52" t="s">
        <v>73</v>
      </c>
      <c r="L61" s="16">
        <v>1.3</v>
      </c>
      <c r="M61" s="8"/>
      <c r="N61" s="57"/>
      <c r="O61" s="14"/>
    </row>
    <row r="62" spans="1:15" x14ac:dyDescent="0.2">
      <c r="A62" s="13"/>
      <c r="B62" s="55"/>
      <c r="C62" s="36"/>
      <c r="D62" s="36"/>
      <c r="E62" s="36"/>
      <c r="F62" s="36"/>
      <c r="G62" s="36"/>
      <c r="H62" s="36"/>
      <c r="I62" s="36"/>
      <c r="J62" s="47" t="s">
        <v>82</v>
      </c>
      <c r="K62" s="46" t="s">
        <v>224</v>
      </c>
      <c r="L62" s="56">
        <v>1.5</v>
      </c>
      <c r="M62" s="47" t="s">
        <v>73</v>
      </c>
      <c r="N62" s="160">
        <v>1.3</v>
      </c>
      <c r="O62" s="14"/>
    </row>
    <row r="63" spans="1:15" x14ac:dyDescent="0.2">
      <c r="A63" s="13"/>
      <c r="B63" s="163" t="s">
        <v>238</v>
      </c>
      <c r="C63" s="37" t="s">
        <v>234</v>
      </c>
      <c r="D63" s="37"/>
      <c r="E63" s="37"/>
      <c r="F63" s="37"/>
      <c r="G63" s="35"/>
      <c r="H63" s="35"/>
      <c r="I63" s="35"/>
      <c r="J63" s="44" t="s">
        <v>235</v>
      </c>
      <c r="K63" s="44" t="s">
        <v>238</v>
      </c>
      <c r="L63" s="164">
        <v>1</v>
      </c>
      <c r="M63" s="58"/>
      <c r="N63" s="62"/>
      <c r="O63" s="14"/>
    </row>
    <row r="64" spans="1:15" x14ac:dyDescent="0.2">
      <c r="A64" s="13"/>
      <c r="B64" s="13"/>
      <c r="C64" s="8"/>
      <c r="D64" s="8"/>
      <c r="E64" s="8"/>
      <c r="F64" s="8"/>
      <c r="G64" s="8"/>
      <c r="H64" s="8"/>
      <c r="I64" s="8"/>
      <c r="J64" s="68" t="s">
        <v>236</v>
      </c>
      <c r="K64" s="68" t="s">
        <v>238</v>
      </c>
      <c r="L64" s="165">
        <v>2</v>
      </c>
      <c r="M64" s="8"/>
      <c r="N64" s="14"/>
      <c r="O64" s="14"/>
    </row>
    <row r="65" spans="1:15" x14ac:dyDescent="0.2">
      <c r="A65" s="13"/>
      <c r="B65" s="55"/>
      <c r="C65" s="36"/>
      <c r="D65" s="36"/>
      <c r="E65" s="36"/>
      <c r="F65" s="36"/>
      <c r="G65" s="36"/>
      <c r="H65" s="36"/>
      <c r="I65" s="36"/>
      <c r="J65" s="47" t="s">
        <v>237</v>
      </c>
      <c r="K65" s="47" t="s">
        <v>238</v>
      </c>
      <c r="L65" s="166">
        <v>4</v>
      </c>
      <c r="M65" s="60" t="s">
        <v>238</v>
      </c>
      <c r="N65" s="167">
        <v>1</v>
      </c>
      <c r="O65" s="14"/>
    </row>
    <row r="66" spans="1:15" x14ac:dyDescent="0.2">
      <c r="A66" s="13"/>
      <c r="B66" s="6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</row>
    <row r="67" spans="1:15" ht="16.5" x14ac:dyDescent="0.25">
      <c r="A67" s="13"/>
      <c r="B67" s="80"/>
      <c r="C67" s="81"/>
      <c r="D67" s="81"/>
      <c r="E67" s="81"/>
      <c r="F67" s="173"/>
      <c r="G67" s="170"/>
      <c r="H67" s="170"/>
      <c r="I67" s="170"/>
      <c r="J67" s="170"/>
      <c r="K67" s="170"/>
      <c r="L67" s="170"/>
      <c r="M67" s="171" t="s">
        <v>88</v>
      </c>
      <c r="N67" s="174">
        <f>SUM(N23:N28,N40:N42)*N56*N58*N62*N65</f>
        <v>0</v>
      </c>
      <c r="O67" s="14"/>
    </row>
    <row r="68" spans="1:15" x14ac:dyDescent="0.2">
      <c r="A68" s="1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14"/>
    </row>
    <row r="69" spans="1:15" ht="15" x14ac:dyDescent="0.25">
      <c r="A69" s="13"/>
      <c r="B69" s="8"/>
      <c r="C69" s="70" t="s">
        <v>83</v>
      </c>
      <c r="D69" s="70"/>
      <c r="E69" s="70"/>
      <c r="F69" s="70"/>
      <c r="G69" s="8"/>
      <c r="H69" s="8"/>
      <c r="I69" s="8"/>
      <c r="J69" s="8"/>
      <c r="K69" s="8"/>
      <c r="L69" s="8"/>
      <c r="M69" s="8"/>
      <c r="N69" s="8"/>
      <c r="O69" s="14"/>
    </row>
    <row r="70" spans="1:15" ht="15" x14ac:dyDescent="0.25">
      <c r="A70" s="13"/>
      <c r="B70" s="8"/>
      <c r="C70" s="70"/>
      <c r="D70" s="70"/>
      <c r="E70" s="70"/>
      <c r="F70" s="70"/>
      <c r="G70" s="8"/>
      <c r="H70" s="8"/>
      <c r="I70" s="8"/>
      <c r="J70" s="8"/>
      <c r="K70" s="8"/>
      <c r="L70" s="8"/>
      <c r="M70" s="8"/>
      <c r="N70" s="8"/>
      <c r="O70" s="14"/>
    </row>
    <row r="71" spans="1:15" x14ac:dyDescent="0.2">
      <c r="A71" s="13"/>
      <c r="B71" s="8"/>
      <c r="C71" s="30" t="s">
        <v>84</v>
      </c>
      <c r="D71" s="30"/>
      <c r="E71" s="30"/>
      <c r="F71" s="30"/>
      <c r="G71" s="8"/>
      <c r="H71" s="8"/>
      <c r="I71" s="8"/>
      <c r="J71" s="8"/>
      <c r="K71" s="8"/>
      <c r="L71" s="8"/>
      <c r="M71" s="8"/>
      <c r="N71" s="8"/>
      <c r="O71" s="14"/>
    </row>
    <row r="72" spans="1:15" x14ac:dyDescent="0.2">
      <c r="A72" s="13"/>
      <c r="B72" s="8"/>
      <c r="C72" s="30" t="s">
        <v>85</v>
      </c>
      <c r="D72" s="30"/>
      <c r="E72" s="30"/>
      <c r="F72" s="30"/>
      <c r="G72" s="8"/>
      <c r="H72" s="8"/>
      <c r="I72" s="8"/>
      <c r="J72" s="8"/>
      <c r="K72" s="8"/>
      <c r="L72" s="8"/>
      <c r="M72" s="8"/>
      <c r="N72" s="8"/>
      <c r="O72" s="14"/>
    </row>
    <row r="73" spans="1:15" x14ac:dyDescent="0.2">
      <c r="A73" s="1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14"/>
    </row>
    <row r="74" spans="1:15" x14ac:dyDescent="0.2">
      <c r="A74" s="13"/>
      <c r="B74" s="8"/>
      <c r="C74" s="224" t="s">
        <v>18</v>
      </c>
      <c r="D74" s="224"/>
      <c r="E74" s="68" t="s">
        <v>161</v>
      </c>
      <c r="F74" s="68"/>
      <c r="G74" s="16">
        <f>SUM(N23:N28)*N56*N58*N62*N65</f>
        <v>0</v>
      </c>
      <c r="H74" s="30" t="s">
        <v>162</v>
      </c>
      <c r="I74" s="8"/>
      <c r="J74" s="8"/>
      <c r="K74" s="8"/>
      <c r="L74" s="8"/>
      <c r="M74" s="71">
        <f>+G74*0.1</f>
        <v>0</v>
      </c>
      <c r="N74" s="30" t="s">
        <v>86</v>
      </c>
      <c r="O74" s="14"/>
    </row>
    <row r="75" spans="1:15" x14ac:dyDescent="0.2">
      <c r="A75" s="13"/>
      <c r="B75" s="68"/>
      <c r="C75" s="61"/>
      <c r="D75" s="61"/>
      <c r="E75" s="61"/>
      <c r="F75" s="61"/>
      <c r="G75" s="30"/>
      <c r="H75" s="69"/>
      <c r="I75" s="30"/>
      <c r="J75" s="8"/>
      <c r="K75" s="8"/>
      <c r="L75" s="8"/>
      <c r="M75" s="8"/>
      <c r="N75" s="8"/>
      <c r="O75" s="14"/>
    </row>
    <row r="76" spans="1:15" x14ac:dyDescent="0.2">
      <c r="A76" s="13"/>
      <c r="B76" s="8"/>
      <c r="C76" s="30"/>
      <c r="D76" s="30"/>
      <c r="E76" s="30"/>
      <c r="F76" s="30"/>
      <c r="G76" s="8"/>
      <c r="H76" s="8"/>
      <c r="I76" s="8"/>
      <c r="J76" s="8"/>
      <c r="K76" s="8"/>
      <c r="L76" s="8"/>
      <c r="M76" s="8"/>
      <c r="N76" s="8"/>
      <c r="O76" s="14"/>
    </row>
    <row r="77" spans="1:15" x14ac:dyDescent="0.2">
      <c r="A77" s="13"/>
      <c r="B77" s="8"/>
      <c r="C77" s="108" t="s">
        <v>128</v>
      </c>
      <c r="D77" s="8"/>
      <c r="E77" s="68" t="s">
        <v>161</v>
      </c>
      <c r="F77" s="68"/>
      <c r="G77" s="16">
        <f>SUM(N40:N42)*N56*N58*N62*N65</f>
        <v>0</v>
      </c>
      <c r="H77" s="30" t="s">
        <v>163</v>
      </c>
      <c r="I77" s="8"/>
      <c r="J77" s="8"/>
      <c r="K77" s="8"/>
      <c r="L77" s="8"/>
      <c r="M77" s="71">
        <f>+G77*0.2</f>
        <v>0</v>
      </c>
      <c r="N77" s="30" t="s">
        <v>86</v>
      </c>
      <c r="O77" s="14"/>
    </row>
    <row r="78" spans="1:15" x14ac:dyDescent="0.2">
      <c r="A78" s="1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4"/>
    </row>
    <row r="79" spans="1:15" ht="16.5" x14ac:dyDescent="0.25">
      <c r="A79" s="13"/>
      <c r="B79" s="83"/>
      <c r="C79" s="82"/>
      <c r="D79" s="82"/>
      <c r="E79" s="82"/>
      <c r="F79" s="82"/>
      <c r="G79" s="82"/>
      <c r="H79" s="170"/>
      <c r="I79" s="170"/>
      <c r="J79" s="170"/>
      <c r="K79" s="170"/>
      <c r="L79" s="171" t="s">
        <v>89</v>
      </c>
      <c r="M79" s="169">
        <f>M74+M77</f>
        <v>0</v>
      </c>
      <c r="N79" s="172" t="s">
        <v>86</v>
      </c>
      <c r="O79" s="14"/>
    </row>
    <row r="80" spans="1:15" x14ac:dyDescent="0.2">
      <c r="A80" s="4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168"/>
    </row>
  </sheetData>
  <sheetProtection password="E921" sheet="1"/>
  <protectedRanges>
    <protectedRange sqref="M23:M28 M40:M42 B40:B42 N56 N58 B23:B28 N62 N65" name="Art des Betriebes"/>
  </protectedRanges>
  <mergeCells count="36">
    <mergeCell ref="B29:N32"/>
    <mergeCell ref="H23:I23"/>
    <mergeCell ref="J26:K26"/>
    <mergeCell ref="H26:I26"/>
    <mergeCell ref="H27:I27"/>
    <mergeCell ref="J28:K28"/>
    <mergeCell ref="J20:K20"/>
    <mergeCell ref="J21:K21"/>
    <mergeCell ref="J22:K22"/>
    <mergeCell ref="H20:I20"/>
    <mergeCell ref="H21:I21"/>
    <mergeCell ref="C74:D74"/>
    <mergeCell ref="H41:I41"/>
    <mergeCell ref="J41:K41"/>
    <mergeCell ref="J37:K37"/>
    <mergeCell ref="H38:I38"/>
    <mergeCell ref="J39:K39"/>
    <mergeCell ref="H40:I40"/>
    <mergeCell ref="J40:K40"/>
    <mergeCell ref="H37:I37"/>
    <mergeCell ref="H42:I42"/>
    <mergeCell ref="J42:K42"/>
    <mergeCell ref="B2:L4"/>
    <mergeCell ref="J23:K23"/>
    <mergeCell ref="J24:K24"/>
    <mergeCell ref="J25:K25"/>
    <mergeCell ref="H22:I22"/>
    <mergeCell ref="H25:I25"/>
    <mergeCell ref="J38:K38"/>
    <mergeCell ref="H39:I39"/>
    <mergeCell ref="E5:H5"/>
    <mergeCell ref="C6:D6"/>
    <mergeCell ref="C7:D7"/>
    <mergeCell ref="H24:I24"/>
    <mergeCell ref="J27:K27"/>
    <mergeCell ref="H28:I28"/>
  </mergeCells>
  <phoneticPr fontId="0" type="noConversion"/>
  <dataValidations count="1">
    <dataValidation type="decimal" allowBlank="1" showInputMessage="1" showErrorMessage="1" sqref="M40:M42 M23:M28">
      <formula1>1</formula1>
      <formula2>24</formula2>
    </dataValidation>
  </dataValidations>
  <pageMargins left="0.98425196850393704" right="0.59055118110236227" top="0.59055118110236227" bottom="0.59055118110236227" header="0.51181102362204722" footer="0.51181102362204722"/>
  <pageSetup paperSize="9" scale="6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showZeros="0" view="pageBreakPreview" zoomScale="106" zoomScaleNormal="85" zoomScaleSheetLayoutView="106" workbookViewId="0">
      <selection activeCell="M8" sqref="M8"/>
    </sheetView>
  </sheetViews>
  <sheetFormatPr baseColWidth="10" defaultRowHeight="14.25" x14ac:dyDescent="0.2"/>
  <cols>
    <col min="1" max="1" width="5.625" customWidth="1"/>
    <col min="2" max="2" width="7.125" customWidth="1"/>
    <col min="3" max="4" width="7.375" customWidth="1"/>
    <col min="5" max="5" width="19.375" customWidth="1"/>
    <col min="6" max="6" width="8.125" bestFit="1" customWidth="1"/>
    <col min="7" max="7" width="6.625" customWidth="1"/>
    <col min="8" max="9" width="6.75" customWidth="1"/>
    <col min="10" max="10" width="6.625" customWidth="1"/>
    <col min="11" max="13" width="6.75" customWidth="1"/>
    <col min="14" max="14" width="8.625" customWidth="1"/>
    <col min="15" max="15" width="5.625" customWidth="1"/>
    <col min="17" max="17" width="5.25" hidden="1" customWidth="1"/>
  </cols>
  <sheetData>
    <row r="1" spans="1:17" x14ac:dyDescent="0.2">
      <c r="A1" s="8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"/>
    </row>
    <row r="2" spans="1:17" ht="15.75" customHeight="1" x14ac:dyDescent="0.25">
      <c r="A2" s="13"/>
      <c r="B2" s="210" t="s">
        <v>138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M2" s="118"/>
      <c r="N2" s="118"/>
      <c r="O2" s="98"/>
      <c r="Q2" s="126">
        <v>1</v>
      </c>
    </row>
    <row r="3" spans="1:17" ht="14.25" customHeight="1" x14ac:dyDescent="0.2">
      <c r="A3" s="13"/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114"/>
      <c r="N3" s="114"/>
      <c r="O3" s="14"/>
      <c r="Q3" s="126">
        <v>2</v>
      </c>
    </row>
    <row r="4" spans="1:17" ht="14.25" customHeight="1" x14ac:dyDescent="0.2">
      <c r="A4" s="13"/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8"/>
      <c r="M4" s="8"/>
      <c r="N4" s="8"/>
      <c r="O4" s="14"/>
      <c r="Q4" s="126">
        <v>3</v>
      </c>
    </row>
    <row r="5" spans="1:17" ht="14.25" customHeight="1" x14ac:dyDescent="0.2">
      <c r="A5" s="13"/>
      <c r="B5" s="116"/>
      <c r="C5" s="116"/>
      <c r="D5" s="116"/>
      <c r="E5" s="229">
        <f>Deckblatt!F5</f>
        <v>0</v>
      </c>
      <c r="F5" s="229"/>
      <c r="G5" s="229"/>
      <c r="H5" s="229"/>
      <c r="I5" s="116"/>
      <c r="J5" s="116"/>
      <c r="K5" s="116"/>
      <c r="L5" s="116"/>
      <c r="M5" s="8"/>
      <c r="N5" s="8"/>
      <c r="O5" s="14"/>
      <c r="Q5" s="126">
        <v>4</v>
      </c>
    </row>
    <row r="6" spans="1:17" ht="14.25" customHeight="1" x14ac:dyDescent="0.2">
      <c r="A6" s="13"/>
      <c r="B6" s="96"/>
      <c r="C6" s="230" t="s">
        <v>122</v>
      </c>
      <c r="D6" s="231"/>
      <c r="E6" s="115"/>
      <c r="F6" s="115"/>
      <c r="G6" s="115"/>
      <c r="H6" s="115"/>
      <c r="I6" s="115"/>
      <c r="J6" s="115"/>
      <c r="K6" s="8"/>
      <c r="L6" s="8"/>
      <c r="M6" s="8"/>
      <c r="N6" s="8"/>
      <c r="O6" s="14"/>
      <c r="Q6" s="126">
        <v>5</v>
      </c>
    </row>
    <row r="7" spans="1:17" ht="15.75" x14ac:dyDescent="0.2">
      <c r="A7" s="13"/>
      <c r="B7" s="97"/>
      <c r="C7" s="230" t="s">
        <v>123</v>
      </c>
      <c r="D7" s="231"/>
      <c r="E7" s="115"/>
      <c r="F7" s="115"/>
      <c r="G7" s="115"/>
      <c r="H7" s="115"/>
      <c r="I7" s="115"/>
      <c r="J7" s="115"/>
      <c r="K7" s="8"/>
      <c r="L7" s="8"/>
      <c r="M7" s="8"/>
      <c r="N7" s="8"/>
      <c r="O7" s="14"/>
      <c r="Q7" s="126">
        <v>6</v>
      </c>
    </row>
    <row r="8" spans="1:17" ht="15.75" x14ac:dyDescent="0.2">
      <c r="A8" s="13"/>
      <c r="B8" s="117"/>
      <c r="C8" s="15"/>
      <c r="D8" s="15"/>
      <c r="E8" s="115"/>
      <c r="F8" s="115"/>
      <c r="G8" s="115"/>
      <c r="H8" s="115"/>
      <c r="I8" s="115"/>
      <c r="J8" s="115"/>
      <c r="K8" s="8"/>
      <c r="L8" s="8"/>
      <c r="M8" s="8"/>
      <c r="N8" s="8"/>
      <c r="O8" s="14"/>
      <c r="Q8" s="126">
        <v>7</v>
      </c>
    </row>
    <row r="9" spans="1:17" ht="15" x14ac:dyDescent="0.2">
      <c r="A9" s="13"/>
      <c r="B9" s="85" t="s">
        <v>0</v>
      </c>
      <c r="C9" s="77" t="s">
        <v>90</v>
      </c>
      <c r="D9" s="77"/>
      <c r="E9" s="77"/>
      <c r="F9" s="77"/>
      <c r="G9" s="86"/>
      <c r="H9" s="8"/>
      <c r="I9" s="8"/>
      <c r="J9" s="99"/>
      <c r="K9" s="8"/>
      <c r="L9" s="8"/>
      <c r="M9" s="8"/>
      <c r="N9" s="8"/>
      <c r="O9" s="14"/>
      <c r="Q9" s="126">
        <v>8</v>
      </c>
    </row>
    <row r="10" spans="1:17" x14ac:dyDescent="0.2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4"/>
      <c r="Q10" s="126">
        <v>9</v>
      </c>
    </row>
    <row r="11" spans="1:17" x14ac:dyDescent="0.2">
      <c r="A11" s="13"/>
      <c r="B11" s="68" t="s">
        <v>0</v>
      </c>
      <c r="C11" s="30" t="s">
        <v>1</v>
      </c>
      <c r="D11" s="68"/>
      <c r="E11" s="30"/>
      <c r="F11" s="30"/>
      <c r="G11" s="8"/>
      <c r="H11" s="8"/>
      <c r="I11" s="8"/>
      <c r="J11" s="8"/>
      <c r="K11" s="8"/>
      <c r="L11" s="8"/>
      <c r="M11" s="8"/>
      <c r="N11" s="8"/>
      <c r="O11" s="14"/>
      <c r="Q11" s="126"/>
    </row>
    <row r="12" spans="1:17" x14ac:dyDescent="0.2">
      <c r="A12" s="13"/>
      <c r="B12" s="68" t="s">
        <v>91</v>
      </c>
      <c r="C12" s="8" t="s">
        <v>92</v>
      </c>
      <c r="D12" s="68"/>
      <c r="E12" s="8"/>
      <c r="F12" s="8"/>
      <c r="G12" s="8"/>
      <c r="H12" s="8"/>
      <c r="I12" s="8"/>
      <c r="J12" s="8"/>
      <c r="K12" s="8"/>
      <c r="L12" s="8"/>
      <c r="M12" s="8"/>
      <c r="N12" s="8"/>
      <c r="O12" s="14"/>
      <c r="Q12" s="126"/>
    </row>
    <row r="13" spans="1:17" x14ac:dyDescent="0.2">
      <c r="A13" s="13"/>
      <c r="B13" s="68" t="s">
        <v>93</v>
      </c>
      <c r="C13" s="8" t="s">
        <v>94</v>
      </c>
      <c r="D13" s="68"/>
      <c r="E13" s="8"/>
      <c r="F13" s="8"/>
      <c r="G13" s="8"/>
      <c r="H13" s="8"/>
      <c r="I13" s="8"/>
      <c r="J13" s="8"/>
      <c r="K13" s="8"/>
      <c r="L13" s="8"/>
      <c r="M13" s="8"/>
      <c r="N13" s="8"/>
      <c r="O13" s="14"/>
      <c r="Q13" s="126"/>
    </row>
    <row r="14" spans="1:17" x14ac:dyDescent="0.2">
      <c r="A14" s="13"/>
      <c r="B14" s="68" t="s">
        <v>95</v>
      </c>
      <c r="C14" s="8" t="s">
        <v>96</v>
      </c>
      <c r="D14" s="68"/>
      <c r="E14" s="8"/>
      <c r="F14" s="8"/>
      <c r="G14" s="8"/>
      <c r="H14" s="8"/>
      <c r="I14" s="8"/>
      <c r="J14" s="8"/>
      <c r="K14" s="8"/>
      <c r="L14" s="8"/>
      <c r="M14" s="8"/>
      <c r="N14" s="8"/>
      <c r="O14" s="14"/>
      <c r="Q14" s="126"/>
    </row>
    <row r="15" spans="1:17" ht="15" x14ac:dyDescent="0.25">
      <c r="A15" s="13"/>
      <c r="B15" s="8"/>
      <c r="C15" s="67"/>
      <c r="D15" s="67"/>
      <c r="E15" s="67"/>
      <c r="F15" s="67"/>
      <c r="G15" s="8"/>
      <c r="H15" s="8"/>
      <c r="I15" s="8"/>
      <c r="J15" s="8"/>
      <c r="K15" s="8"/>
      <c r="L15" s="8"/>
      <c r="M15" s="8"/>
      <c r="N15" s="8"/>
      <c r="O15" s="14"/>
      <c r="Q15" s="126"/>
    </row>
    <row r="16" spans="1:17" x14ac:dyDescent="0.2">
      <c r="A16" s="13"/>
      <c r="B16" s="2" t="s">
        <v>97</v>
      </c>
      <c r="C16" s="240" t="s">
        <v>98</v>
      </c>
      <c r="D16" s="240"/>
      <c r="E16" s="240"/>
      <c r="F16" s="240"/>
      <c r="G16" s="240"/>
      <c r="H16" s="88" t="s">
        <v>99</v>
      </c>
      <c r="I16" s="238" t="s">
        <v>100</v>
      </c>
      <c r="J16" s="239"/>
      <c r="K16" s="239"/>
      <c r="L16" s="239"/>
      <c r="M16" s="207"/>
      <c r="N16" s="2" t="s">
        <v>2</v>
      </c>
      <c r="O16" s="14"/>
    </row>
    <row r="17" spans="1:17" x14ac:dyDescent="0.2">
      <c r="A17" s="13"/>
      <c r="B17" s="10" t="s">
        <v>101</v>
      </c>
      <c r="C17" s="240"/>
      <c r="D17" s="240"/>
      <c r="E17" s="240"/>
      <c r="F17" s="240"/>
      <c r="G17" s="240"/>
      <c r="H17" s="3" t="s">
        <v>102</v>
      </c>
      <c r="I17" s="5" t="s">
        <v>103</v>
      </c>
      <c r="J17" s="89" t="s">
        <v>104</v>
      </c>
      <c r="K17" s="89" t="s">
        <v>105</v>
      </c>
      <c r="L17" s="89" t="s">
        <v>106</v>
      </c>
      <c r="M17" s="90" t="s">
        <v>160</v>
      </c>
      <c r="N17" s="3" t="s">
        <v>102</v>
      </c>
      <c r="O17" s="14"/>
    </row>
    <row r="18" spans="1:17" x14ac:dyDescent="0.2">
      <c r="A18" s="13"/>
      <c r="B18" s="78"/>
      <c r="C18" s="243" t="s">
        <v>107</v>
      </c>
      <c r="D18" s="243"/>
      <c r="E18" s="243"/>
      <c r="F18" s="243"/>
      <c r="G18" s="243"/>
      <c r="H18" s="91" t="str">
        <f>IF(B18&gt;=1,1," ")</f>
        <v xml:space="preserve"> </v>
      </c>
      <c r="I18" s="92">
        <f t="shared" ref="I18:I25" si="0">IF(B18=1,0.45, )</f>
        <v>0</v>
      </c>
      <c r="J18" s="92">
        <f t="shared" ref="J18:J25" si="1">IF(B18=2,0.31, )</f>
        <v>0</v>
      </c>
      <c r="K18" s="92">
        <f t="shared" ref="K18:K25" si="2">IF(B18=3,0.25, )</f>
        <v>0</v>
      </c>
      <c r="L18" s="92">
        <f t="shared" ref="L18:L25" si="3">IF(B18=4,0.21, )</f>
        <v>0</v>
      </c>
      <c r="M18" s="92">
        <f t="shared" ref="M18:M31" si="4">IF(B18&gt;=5,0.2,  )</f>
        <v>0</v>
      </c>
      <c r="N18" s="93">
        <f t="shared" ref="N18:N31" si="5">IF(B18&gt;=1,+B18*H18*SUM(I18:M18), )</f>
        <v>0</v>
      </c>
      <c r="O18" s="14"/>
    </row>
    <row r="19" spans="1:17" x14ac:dyDescent="0.2">
      <c r="A19" s="13"/>
      <c r="B19" s="78"/>
      <c r="C19" s="243" t="s">
        <v>108</v>
      </c>
      <c r="D19" s="243"/>
      <c r="E19" s="243"/>
      <c r="F19" s="243"/>
      <c r="G19" s="243"/>
      <c r="H19" s="91" t="str">
        <f>IF(B19&gt;=1,2," ")</f>
        <v xml:space="preserve"> </v>
      </c>
      <c r="I19" s="92">
        <f t="shared" si="0"/>
        <v>0</v>
      </c>
      <c r="J19" s="92">
        <f t="shared" si="1"/>
        <v>0</v>
      </c>
      <c r="K19" s="92">
        <f t="shared" si="2"/>
        <v>0</v>
      </c>
      <c r="L19" s="92">
        <f t="shared" si="3"/>
        <v>0</v>
      </c>
      <c r="M19" s="92">
        <f t="shared" si="4"/>
        <v>0</v>
      </c>
      <c r="N19" s="93">
        <f t="shared" si="5"/>
        <v>0</v>
      </c>
      <c r="O19" s="14"/>
    </row>
    <row r="20" spans="1:17" x14ac:dyDescent="0.2">
      <c r="A20" s="13"/>
      <c r="B20" s="78"/>
      <c r="C20" s="242" t="s">
        <v>109</v>
      </c>
      <c r="D20" s="242"/>
      <c r="E20" s="242"/>
      <c r="F20" s="242"/>
      <c r="G20" s="242"/>
      <c r="H20" s="91" t="str">
        <f>IF(B20&gt;=1,1," ")</f>
        <v xml:space="preserve"> </v>
      </c>
      <c r="I20" s="92">
        <f t="shared" si="0"/>
        <v>0</v>
      </c>
      <c r="J20" s="92">
        <f t="shared" si="1"/>
        <v>0</v>
      </c>
      <c r="K20" s="92">
        <f t="shared" si="2"/>
        <v>0</v>
      </c>
      <c r="L20" s="92">
        <f t="shared" si="3"/>
        <v>0</v>
      </c>
      <c r="M20" s="92">
        <f t="shared" si="4"/>
        <v>0</v>
      </c>
      <c r="N20" s="93">
        <f t="shared" si="5"/>
        <v>0</v>
      </c>
      <c r="O20" s="14"/>
    </row>
    <row r="21" spans="1:17" x14ac:dyDescent="0.2">
      <c r="A21" s="13"/>
      <c r="B21" s="78"/>
      <c r="C21" s="243" t="s">
        <v>110</v>
      </c>
      <c r="D21" s="243"/>
      <c r="E21" s="243"/>
      <c r="F21" s="243"/>
      <c r="G21" s="243"/>
      <c r="H21" s="91" t="str">
        <f>IF(B21&gt;=1,3," ")</f>
        <v xml:space="preserve"> </v>
      </c>
      <c r="I21" s="92">
        <f t="shared" si="0"/>
        <v>0</v>
      </c>
      <c r="J21" s="92">
        <f t="shared" si="1"/>
        <v>0</v>
      </c>
      <c r="K21" s="92">
        <f t="shared" si="2"/>
        <v>0</v>
      </c>
      <c r="L21" s="92">
        <f t="shared" si="3"/>
        <v>0</v>
      </c>
      <c r="M21" s="92">
        <f t="shared" si="4"/>
        <v>0</v>
      </c>
      <c r="N21" s="93">
        <f t="shared" si="5"/>
        <v>0</v>
      </c>
      <c r="O21" s="14"/>
    </row>
    <row r="22" spans="1:17" x14ac:dyDescent="0.2">
      <c r="A22" s="13"/>
      <c r="B22" s="78"/>
      <c r="C22" s="242" t="s">
        <v>111</v>
      </c>
      <c r="D22" s="242"/>
      <c r="E22" s="242"/>
      <c r="F22" s="242"/>
      <c r="G22" s="242"/>
      <c r="H22" s="91" t="str">
        <f>IF(B22&gt;=1,0.8," ")</f>
        <v xml:space="preserve"> </v>
      </c>
      <c r="I22" s="92">
        <f>IF(B22=1,0.31, )</f>
        <v>0</v>
      </c>
      <c r="J22" s="92">
        <f t="shared" si="1"/>
        <v>0</v>
      </c>
      <c r="K22" s="92">
        <f t="shared" si="2"/>
        <v>0</v>
      </c>
      <c r="L22" s="92">
        <f t="shared" si="3"/>
        <v>0</v>
      </c>
      <c r="M22" s="92">
        <f t="shared" si="4"/>
        <v>0</v>
      </c>
      <c r="N22" s="93">
        <f t="shared" si="5"/>
        <v>0</v>
      </c>
      <c r="O22" s="14"/>
    </row>
    <row r="23" spans="1:17" x14ac:dyDescent="0.2">
      <c r="A23" s="13"/>
      <c r="B23" s="78"/>
      <c r="C23" s="243" t="s">
        <v>112</v>
      </c>
      <c r="D23" s="243"/>
      <c r="E23" s="243"/>
      <c r="F23" s="243"/>
      <c r="G23" s="243"/>
      <c r="H23" s="91" t="str">
        <f>IF(B23&gt;=1,1.5," ")</f>
        <v xml:space="preserve"> </v>
      </c>
      <c r="I23" s="92">
        <f t="shared" si="0"/>
        <v>0</v>
      </c>
      <c r="J23" s="92">
        <f t="shared" si="1"/>
        <v>0</v>
      </c>
      <c r="K23" s="92">
        <f t="shared" si="2"/>
        <v>0</v>
      </c>
      <c r="L23" s="92">
        <f t="shared" si="3"/>
        <v>0</v>
      </c>
      <c r="M23" s="92">
        <f t="shared" si="4"/>
        <v>0</v>
      </c>
      <c r="N23" s="93">
        <f t="shared" si="5"/>
        <v>0</v>
      </c>
      <c r="O23" s="14"/>
    </row>
    <row r="24" spans="1:17" x14ac:dyDescent="0.2">
      <c r="A24" s="13"/>
      <c r="B24" s="78"/>
      <c r="C24" s="243" t="s">
        <v>113</v>
      </c>
      <c r="D24" s="243"/>
      <c r="E24" s="243"/>
      <c r="F24" s="243"/>
      <c r="G24" s="243"/>
      <c r="H24" s="91" t="str">
        <f>IF(B24&gt;=1,2.5," ")</f>
        <v xml:space="preserve"> </v>
      </c>
      <c r="I24" s="92">
        <f t="shared" si="0"/>
        <v>0</v>
      </c>
      <c r="J24" s="92">
        <f t="shared" si="1"/>
        <v>0</v>
      </c>
      <c r="K24" s="92">
        <f t="shared" si="2"/>
        <v>0</v>
      </c>
      <c r="L24" s="92">
        <f t="shared" si="3"/>
        <v>0</v>
      </c>
      <c r="M24" s="92">
        <f t="shared" si="4"/>
        <v>0</v>
      </c>
      <c r="N24" s="93">
        <f t="shared" si="5"/>
        <v>0</v>
      </c>
      <c r="O24" s="14"/>
    </row>
    <row r="25" spans="1:17" x14ac:dyDescent="0.2">
      <c r="A25" s="13"/>
      <c r="B25" s="78"/>
      <c r="C25" s="243" t="s">
        <v>114</v>
      </c>
      <c r="D25" s="243"/>
      <c r="E25" s="243"/>
      <c r="F25" s="243"/>
      <c r="G25" s="243"/>
      <c r="H25" s="91" t="str">
        <f>IF(B25&gt;=1,4," ")</f>
        <v xml:space="preserve"> </v>
      </c>
      <c r="I25" s="92">
        <f t="shared" si="0"/>
        <v>0</v>
      </c>
      <c r="J25" s="92">
        <f t="shared" si="1"/>
        <v>0</v>
      </c>
      <c r="K25" s="92">
        <f t="shared" si="2"/>
        <v>0</v>
      </c>
      <c r="L25" s="92">
        <f t="shared" si="3"/>
        <v>0</v>
      </c>
      <c r="M25" s="92">
        <f t="shared" si="4"/>
        <v>0</v>
      </c>
      <c r="N25" s="93">
        <f t="shared" si="5"/>
        <v>0</v>
      </c>
      <c r="O25" s="14"/>
    </row>
    <row r="26" spans="1:17" x14ac:dyDescent="0.2">
      <c r="A26" s="13"/>
      <c r="B26" s="78"/>
      <c r="C26" s="242" t="s">
        <v>115</v>
      </c>
      <c r="D26" s="242"/>
      <c r="E26" s="242"/>
      <c r="F26" s="242"/>
      <c r="G26" s="242"/>
      <c r="H26" s="91" t="str">
        <f>IF(B26&gt;=1,2," ")</f>
        <v xml:space="preserve"> </v>
      </c>
      <c r="I26" s="92">
        <f>IF(B26=1,0.6, )</f>
        <v>0</v>
      </c>
      <c r="J26" s="92">
        <f>IF(B26=2,0.45, )</f>
        <v>0</v>
      </c>
      <c r="K26" s="92">
        <f>IF(B26=3,0.4, )</f>
        <v>0</v>
      </c>
      <c r="L26" s="92">
        <f>IF(B26=4,0.34, )</f>
        <v>0</v>
      </c>
      <c r="M26" s="92">
        <f t="shared" si="4"/>
        <v>0</v>
      </c>
      <c r="N26" s="93">
        <f t="shared" si="5"/>
        <v>0</v>
      </c>
      <c r="O26" s="14"/>
    </row>
    <row r="27" spans="1:17" x14ac:dyDescent="0.2">
      <c r="A27" s="13"/>
      <c r="B27" s="78"/>
      <c r="C27" s="242" t="s">
        <v>116</v>
      </c>
      <c r="D27" s="242"/>
      <c r="E27" s="242"/>
      <c r="F27" s="242"/>
      <c r="G27" s="242"/>
      <c r="H27" s="91" t="str">
        <f>IF(B27&gt;=1,1," ")</f>
        <v xml:space="preserve"> </v>
      </c>
      <c r="I27" s="92">
        <f>IF(B27=1,0.45, )</f>
        <v>0</v>
      </c>
      <c r="J27" s="92">
        <f>IF(B27=2,0.31, )</f>
        <v>0</v>
      </c>
      <c r="K27" s="92">
        <f>IF(B27=3,0.25, )</f>
        <v>0</v>
      </c>
      <c r="L27" s="92">
        <f>IF(B27=4,0.21, )</f>
        <v>0</v>
      </c>
      <c r="M27" s="92">
        <f t="shared" si="4"/>
        <v>0</v>
      </c>
      <c r="N27" s="93">
        <f t="shared" si="5"/>
        <v>0</v>
      </c>
      <c r="O27" s="14"/>
    </row>
    <row r="28" spans="1:17" x14ac:dyDescent="0.2">
      <c r="A28" s="13"/>
      <c r="B28" s="78"/>
      <c r="C28" s="242" t="s">
        <v>117</v>
      </c>
      <c r="D28" s="242"/>
      <c r="E28" s="242"/>
      <c r="F28" s="242"/>
      <c r="G28" s="242"/>
      <c r="H28" s="91" t="str">
        <f>IF(B28&gt;=1,0.1," ")</f>
        <v xml:space="preserve"> </v>
      </c>
      <c r="I28" s="92">
        <f>IF(B28=1,0.45, )</f>
        <v>0</v>
      </c>
      <c r="J28" s="92">
        <f>IF(B28=2,0.31, )</f>
        <v>0</v>
      </c>
      <c r="K28" s="92">
        <f>IF(B28=3,0.25, )</f>
        <v>0</v>
      </c>
      <c r="L28" s="92">
        <f>IF(B28=4,0.21, )</f>
        <v>0</v>
      </c>
      <c r="M28" s="92">
        <f t="shared" si="4"/>
        <v>0</v>
      </c>
      <c r="N28" s="93">
        <f t="shared" si="5"/>
        <v>0</v>
      </c>
      <c r="O28" s="14"/>
    </row>
    <row r="29" spans="1:17" x14ac:dyDescent="0.2">
      <c r="A29" s="13"/>
      <c r="B29" s="78"/>
      <c r="C29" s="242" t="s">
        <v>118</v>
      </c>
      <c r="D29" s="242"/>
      <c r="E29" s="242"/>
      <c r="F29" s="242"/>
      <c r="G29" s="242"/>
      <c r="H29" s="91" t="str">
        <f>IF(B29&gt;=1,2," ")</f>
        <v xml:space="preserve"> </v>
      </c>
      <c r="I29" s="92">
        <f>IF(B29=1,0.45, )</f>
        <v>0</v>
      </c>
      <c r="J29" s="92">
        <f>IF(B29=2,0.31, )</f>
        <v>0</v>
      </c>
      <c r="K29" s="92">
        <f>IF(B29=3,0.25, )</f>
        <v>0</v>
      </c>
      <c r="L29" s="92">
        <f>IF(B29=4,0.21, )</f>
        <v>0</v>
      </c>
      <c r="M29" s="92">
        <f t="shared" si="4"/>
        <v>0</v>
      </c>
      <c r="N29" s="93">
        <f t="shared" si="5"/>
        <v>0</v>
      </c>
      <c r="O29" s="14"/>
    </row>
    <row r="30" spans="1:17" ht="15" x14ac:dyDescent="0.2">
      <c r="A30" s="13"/>
      <c r="B30" s="78"/>
      <c r="C30" s="242" t="s">
        <v>119</v>
      </c>
      <c r="D30" s="242"/>
      <c r="E30" s="242"/>
      <c r="F30" s="242"/>
      <c r="G30" s="242"/>
      <c r="H30" s="91" t="str">
        <f>IF(B30&gt;=1,1.5," ")</f>
        <v xml:space="preserve"> </v>
      </c>
      <c r="I30" s="92">
        <f>IF(B30=1,0.45, )</f>
        <v>0</v>
      </c>
      <c r="J30" s="92">
        <f>IF(B30=2,0.31, )</f>
        <v>0</v>
      </c>
      <c r="K30" s="92">
        <f>IF(B30=3,0.25, )</f>
        <v>0</v>
      </c>
      <c r="L30" s="92">
        <f>IF(B30=4,0.21, )</f>
        <v>0</v>
      </c>
      <c r="M30" s="92">
        <f t="shared" si="4"/>
        <v>0</v>
      </c>
      <c r="N30" s="93">
        <f t="shared" si="5"/>
        <v>0</v>
      </c>
      <c r="O30" s="14"/>
      <c r="Q30" s="119" t="s">
        <v>165</v>
      </c>
    </row>
    <row r="31" spans="1:17" ht="15.75" thickBot="1" x14ac:dyDescent="0.25">
      <c r="A31" s="13"/>
      <c r="B31" s="78"/>
      <c r="C31" s="241" t="s">
        <v>120</v>
      </c>
      <c r="D31" s="241"/>
      <c r="E31" s="241"/>
      <c r="F31" s="241"/>
      <c r="G31" s="241"/>
      <c r="H31" s="94" t="str">
        <f>IF(B31&gt;=1,2," ")</f>
        <v xml:space="preserve"> </v>
      </c>
      <c r="I31" s="95">
        <f>IF(B31=1,0.45, )</f>
        <v>0</v>
      </c>
      <c r="J31" s="95">
        <f>IF(B31=2,0.31, )</f>
        <v>0</v>
      </c>
      <c r="K31" s="95">
        <f>IF(B31=3,0.25, )</f>
        <v>0</v>
      </c>
      <c r="L31" s="95">
        <f>IF(B31=4,0.21, )</f>
        <v>0</v>
      </c>
      <c r="M31" s="95">
        <f t="shared" si="4"/>
        <v>0</v>
      </c>
      <c r="N31" s="93">
        <f t="shared" si="5"/>
        <v>0</v>
      </c>
      <c r="O31" s="14"/>
      <c r="Q31" s="119" t="s">
        <v>222</v>
      </c>
    </row>
    <row r="32" spans="1:17" ht="19.5" thickBot="1" x14ac:dyDescent="0.3">
      <c r="A32" s="13"/>
      <c r="B32" s="102"/>
      <c r="C32" s="103"/>
      <c r="D32" s="103"/>
      <c r="E32" s="107"/>
      <c r="F32" s="107"/>
      <c r="G32" s="107"/>
      <c r="H32" s="104"/>
      <c r="I32" s="105"/>
      <c r="J32" s="105"/>
      <c r="K32" s="105"/>
      <c r="L32" s="105"/>
      <c r="M32" s="106" t="s">
        <v>121</v>
      </c>
      <c r="N32" s="101">
        <f>SUM(N18:N31)</f>
        <v>0</v>
      </c>
      <c r="O32" s="14"/>
    </row>
    <row r="33" spans="1:15" x14ac:dyDescent="0.2">
      <c r="A33" s="1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4"/>
    </row>
    <row r="34" spans="1:15" x14ac:dyDescent="0.2">
      <c r="A34" s="13"/>
      <c r="B34" s="2" t="s">
        <v>97</v>
      </c>
      <c r="C34" s="240" t="s">
        <v>124</v>
      </c>
      <c r="D34" s="240"/>
      <c r="E34" s="240"/>
      <c r="F34" s="240"/>
      <c r="G34" s="240"/>
      <c r="H34" s="88" t="s">
        <v>99</v>
      </c>
      <c r="I34" s="238" t="s">
        <v>100</v>
      </c>
      <c r="J34" s="239"/>
      <c r="K34" s="239"/>
      <c r="L34" s="239"/>
      <c r="M34" s="207"/>
      <c r="N34" s="2" t="s">
        <v>2</v>
      </c>
      <c r="O34" s="14"/>
    </row>
    <row r="35" spans="1:15" x14ac:dyDescent="0.2">
      <c r="A35" s="13"/>
      <c r="B35" s="10" t="s">
        <v>101</v>
      </c>
      <c r="C35" s="240"/>
      <c r="D35" s="240"/>
      <c r="E35" s="240"/>
      <c r="F35" s="240"/>
      <c r="G35" s="240"/>
      <c r="H35" s="3" t="s">
        <v>102</v>
      </c>
      <c r="I35" s="5" t="s">
        <v>103</v>
      </c>
      <c r="J35" s="89" t="s">
        <v>104</v>
      </c>
      <c r="K35" s="89" t="s">
        <v>105</v>
      </c>
      <c r="L35" s="89" t="s">
        <v>106</v>
      </c>
      <c r="M35" s="90" t="s">
        <v>160</v>
      </c>
      <c r="N35" s="3" t="s">
        <v>102</v>
      </c>
      <c r="O35" s="14"/>
    </row>
    <row r="36" spans="1:15" x14ac:dyDescent="0.2">
      <c r="A36" s="13"/>
      <c r="B36" s="78"/>
      <c r="C36" s="242" t="s">
        <v>125</v>
      </c>
      <c r="D36" s="243"/>
      <c r="E36" s="243"/>
      <c r="F36" s="243"/>
      <c r="G36" s="243"/>
      <c r="H36" s="91" t="str">
        <f>IF(B36&gt;=1,0.5," ")</f>
        <v xml:space="preserve"> </v>
      </c>
      <c r="I36" s="92">
        <f>IF(B36=1,0.45, )</f>
        <v>0</v>
      </c>
      <c r="J36" s="92">
        <f>IF(B36=2,0.31, )</f>
        <v>0</v>
      </c>
      <c r="K36" s="92">
        <f>IF(B36=3,0.25, )</f>
        <v>0</v>
      </c>
      <c r="L36" s="92">
        <f>IF(B36=4,0.21, )</f>
        <v>0</v>
      </c>
      <c r="M36" s="92">
        <f>IF(B36&gt;=5,0.2,  )</f>
        <v>0</v>
      </c>
      <c r="N36" s="93">
        <f>IF(B36&gt;=1,+B36*H36*SUM(I36:M36), )</f>
        <v>0</v>
      </c>
      <c r="O36" s="14"/>
    </row>
    <row r="37" spans="1:15" x14ac:dyDescent="0.2">
      <c r="A37" s="13"/>
      <c r="B37" s="78"/>
      <c r="C37" s="242" t="s">
        <v>126</v>
      </c>
      <c r="D37" s="243"/>
      <c r="E37" s="243"/>
      <c r="F37" s="243"/>
      <c r="G37" s="243"/>
      <c r="H37" s="91" t="str">
        <f>IF(B37&gt;=1,1," ")</f>
        <v xml:space="preserve"> </v>
      </c>
      <c r="I37" s="92">
        <f>IF(B37=1,0.45, )</f>
        <v>0</v>
      </c>
      <c r="J37" s="92">
        <f>IF(B37=2,0.31, )</f>
        <v>0</v>
      </c>
      <c r="K37" s="92">
        <f>IF(B37=3,0.25, )</f>
        <v>0</v>
      </c>
      <c r="L37" s="92">
        <f>IF(B37=4,0.21, )</f>
        <v>0</v>
      </c>
      <c r="M37" s="92">
        <f>IF(B37&gt;=5,0.2,  )</f>
        <v>0</v>
      </c>
      <c r="N37" s="93">
        <f>IF(B37&gt;=1,+B37*H37*SUM(I37:M37), )</f>
        <v>0</v>
      </c>
      <c r="O37" s="14"/>
    </row>
    <row r="38" spans="1:15" ht="15" thickBot="1" x14ac:dyDescent="0.25">
      <c r="A38" s="13"/>
      <c r="B38" s="78"/>
      <c r="C38" s="242" t="s">
        <v>127</v>
      </c>
      <c r="D38" s="242"/>
      <c r="E38" s="242"/>
      <c r="F38" s="242"/>
      <c r="G38" s="242"/>
      <c r="H38" s="91" t="str">
        <f>IF(B38&gt;=1,1.7," ")</f>
        <v xml:space="preserve"> </v>
      </c>
      <c r="I38" s="92">
        <f>IF(B38=1,0.45, )</f>
        <v>0</v>
      </c>
      <c r="J38" s="92">
        <f>IF(B38=2,0.31, )</f>
        <v>0</v>
      </c>
      <c r="K38" s="92">
        <f>IF(B38=3,0.25, )</f>
        <v>0</v>
      </c>
      <c r="L38" s="92">
        <f>IF(B38=4,0.21, )</f>
        <v>0</v>
      </c>
      <c r="M38" s="92">
        <f>IF(B38&gt;=5,0.2,  )</f>
        <v>0</v>
      </c>
      <c r="N38" s="93">
        <f>IF(B38&gt;=1,+B38*H38*SUM(I38:M38), )</f>
        <v>0</v>
      </c>
      <c r="O38" s="14"/>
    </row>
    <row r="39" spans="1:15" ht="19.5" thickBot="1" x14ac:dyDescent="0.3">
      <c r="A39" s="13"/>
      <c r="B39" s="102"/>
      <c r="C39" s="103"/>
      <c r="D39" s="103"/>
      <c r="E39" s="107"/>
      <c r="F39" s="107"/>
      <c r="G39" s="107"/>
      <c r="H39" s="104"/>
      <c r="I39" s="105"/>
      <c r="J39" s="105"/>
      <c r="K39" s="105"/>
      <c r="L39" s="105"/>
      <c r="M39" s="106" t="s">
        <v>121</v>
      </c>
      <c r="N39" s="101">
        <f>SUM(N36:N38)</f>
        <v>0</v>
      </c>
      <c r="O39" s="14"/>
    </row>
    <row r="40" spans="1:15" x14ac:dyDescent="0.2">
      <c r="A40" s="13"/>
      <c r="B40" s="100"/>
      <c r="C40" s="108"/>
      <c r="D40" s="108"/>
      <c r="E40" s="108"/>
      <c r="F40" s="108"/>
      <c r="G40" s="108"/>
      <c r="H40" s="109"/>
      <c r="I40" s="110"/>
      <c r="J40" s="110"/>
      <c r="K40" s="110"/>
      <c r="L40" s="110"/>
      <c r="M40" s="110"/>
      <c r="N40" s="110"/>
      <c r="O40" s="14"/>
    </row>
    <row r="41" spans="1:15" ht="15" x14ac:dyDescent="0.25">
      <c r="A41" s="13"/>
      <c r="B41" s="8"/>
      <c r="C41" s="67" t="s">
        <v>70</v>
      </c>
      <c r="D41" s="67"/>
      <c r="E41" s="67"/>
      <c r="F41" s="67"/>
      <c r="G41" s="8"/>
      <c r="H41" s="8"/>
      <c r="I41" s="8"/>
      <c r="J41" s="8"/>
      <c r="K41" s="8"/>
      <c r="L41" s="8"/>
      <c r="M41" s="8"/>
      <c r="N41" s="8"/>
      <c r="O41" s="14"/>
    </row>
    <row r="42" spans="1:15" x14ac:dyDescent="0.2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4"/>
    </row>
    <row r="43" spans="1:15" x14ac:dyDescent="0.2">
      <c r="A43" s="13"/>
      <c r="B43" s="87" t="s">
        <v>87</v>
      </c>
      <c r="C43" s="76" t="s">
        <v>239</v>
      </c>
      <c r="D43" s="76"/>
      <c r="E43" s="76"/>
      <c r="F43" s="76"/>
      <c r="G43" s="86"/>
      <c r="H43" s="8"/>
      <c r="I43" s="8"/>
      <c r="J43" s="8"/>
      <c r="K43" s="8"/>
      <c r="L43" s="8"/>
      <c r="M43" s="8"/>
      <c r="N43" s="8"/>
      <c r="O43" s="14"/>
    </row>
    <row r="44" spans="1:15" x14ac:dyDescent="0.2">
      <c r="A44" s="1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4"/>
    </row>
    <row r="45" spans="1:15" x14ac:dyDescent="0.2">
      <c r="A45" s="13"/>
      <c r="B45" s="48" t="s">
        <v>87</v>
      </c>
      <c r="C45" s="51" t="s">
        <v>77</v>
      </c>
      <c r="D45" s="51"/>
      <c r="E45" s="51"/>
      <c r="F45" s="51"/>
      <c r="G45" s="49"/>
      <c r="H45" s="49"/>
      <c r="I45" s="49"/>
      <c r="J45" s="49"/>
      <c r="K45" s="49"/>
      <c r="L45" s="49"/>
      <c r="M45" s="49"/>
      <c r="N45" s="50"/>
      <c r="O45" s="14"/>
    </row>
    <row r="46" spans="1:15" x14ac:dyDescent="0.2">
      <c r="A46" s="13"/>
      <c r="B46" s="42" t="s">
        <v>0</v>
      </c>
      <c r="C46" s="35" t="s">
        <v>78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59"/>
      <c r="O46" s="14"/>
    </row>
    <row r="47" spans="1:15" x14ac:dyDescent="0.2">
      <c r="A47" s="13"/>
      <c r="B47" s="42" t="s">
        <v>71</v>
      </c>
      <c r="C47" s="37" t="s">
        <v>74</v>
      </c>
      <c r="D47" s="37"/>
      <c r="E47" s="37"/>
      <c r="F47" s="37"/>
      <c r="G47" s="35"/>
      <c r="H47" s="35"/>
      <c r="I47" s="35"/>
      <c r="J47" s="43" t="s">
        <v>76</v>
      </c>
      <c r="K47" s="44" t="s">
        <v>71</v>
      </c>
      <c r="L47" s="58">
        <v>1</v>
      </c>
      <c r="M47" s="58"/>
      <c r="N47" s="62"/>
      <c r="O47" s="14"/>
    </row>
    <row r="48" spans="1:15" x14ac:dyDescent="0.2">
      <c r="A48" s="13"/>
      <c r="B48" s="45"/>
      <c r="C48" s="36"/>
      <c r="D48" s="36"/>
      <c r="E48" s="36"/>
      <c r="F48" s="36"/>
      <c r="G48" s="36"/>
      <c r="H48" s="36"/>
      <c r="I48" s="36"/>
      <c r="J48" s="46" t="s">
        <v>75</v>
      </c>
      <c r="K48" s="47" t="s">
        <v>71</v>
      </c>
      <c r="L48" s="56">
        <v>1.3</v>
      </c>
      <c r="M48" s="60" t="s">
        <v>71</v>
      </c>
      <c r="N48" s="23">
        <v>1.3</v>
      </c>
      <c r="O48" s="14"/>
    </row>
    <row r="49" spans="1:15" x14ac:dyDescent="0.2">
      <c r="A49" s="13"/>
      <c r="B49" s="42" t="s">
        <v>72</v>
      </c>
      <c r="C49" s="113" t="s">
        <v>130</v>
      </c>
      <c r="D49" s="113"/>
      <c r="E49" s="113"/>
      <c r="F49" s="113"/>
      <c r="G49" s="35" t="s">
        <v>132</v>
      </c>
      <c r="H49" s="35"/>
      <c r="I49" s="35"/>
      <c r="J49" s="35"/>
      <c r="K49" s="44" t="s">
        <v>72</v>
      </c>
      <c r="L49" s="58">
        <v>1</v>
      </c>
      <c r="M49" s="35"/>
      <c r="N49" s="4"/>
      <c r="O49" s="14"/>
    </row>
    <row r="50" spans="1:15" x14ac:dyDescent="0.2">
      <c r="A50" s="13"/>
      <c r="B50" s="55"/>
      <c r="C50" s="63" t="s">
        <v>131</v>
      </c>
      <c r="D50" s="63"/>
      <c r="E50" s="63"/>
      <c r="F50" s="63"/>
      <c r="G50" s="36" t="s">
        <v>133</v>
      </c>
      <c r="H50" s="36"/>
      <c r="I50" s="36"/>
      <c r="J50" s="36"/>
      <c r="K50" s="47" t="s">
        <v>72</v>
      </c>
      <c r="L50" s="56">
        <v>1.5</v>
      </c>
      <c r="M50" s="47" t="s">
        <v>72</v>
      </c>
      <c r="N50" s="23">
        <v>1</v>
      </c>
      <c r="O50" s="14"/>
    </row>
    <row r="51" spans="1:15" x14ac:dyDescent="0.2">
      <c r="A51" s="13"/>
      <c r="B51" s="42" t="s">
        <v>73</v>
      </c>
      <c r="C51" s="37" t="s">
        <v>79</v>
      </c>
      <c r="D51" s="37"/>
      <c r="E51" s="37"/>
      <c r="F51" s="37"/>
      <c r="G51" s="35"/>
      <c r="H51" s="35"/>
      <c r="I51" s="35"/>
      <c r="J51" s="35"/>
      <c r="K51" s="35"/>
      <c r="L51" s="35"/>
      <c r="M51" s="35"/>
      <c r="N51" s="4"/>
      <c r="O51" s="14"/>
    </row>
    <row r="52" spans="1:15" x14ac:dyDescent="0.2">
      <c r="A52" s="13"/>
      <c r="B52" s="54"/>
      <c r="C52" s="8"/>
      <c r="D52" s="8"/>
      <c r="E52" s="8"/>
      <c r="F52" s="8"/>
      <c r="G52" s="8"/>
      <c r="H52" s="8"/>
      <c r="I52" s="8"/>
      <c r="J52" s="53" t="s">
        <v>80</v>
      </c>
      <c r="K52" s="52" t="s">
        <v>73</v>
      </c>
      <c r="L52" s="16">
        <v>1</v>
      </c>
      <c r="M52" s="8"/>
      <c r="N52" s="57"/>
      <c r="O52" s="14"/>
    </row>
    <row r="53" spans="1:15" x14ac:dyDescent="0.2">
      <c r="A53" s="13"/>
      <c r="B53" s="54"/>
      <c r="C53" s="8"/>
      <c r="D53" s="8"/>
      <c r="E53" s="8"/>
      <c r="F53" s="8"/>
      <c r="G53" s="8"/>
      <c r="H53" s="8"/>
      <c r="I53" s="8"/>
      <c r="J53" s="53" t="s">
        <v>81</v>
      </c>
      <c r="K53" s="52" t="s">
        <v>73</v>
      </c>
      <c r="L53" s="16">
        <v>1.3</v>
      </c>
      <c r="M53" s="8"/>
      <c r="N53" s="57"/>
      <c r="O53" s="14"/>
    </row>
    <row r="54" spans="1:15" x14ac:dyDescent="0.2">
      <c r="A54" s="13"/>
      <c r="B54" s="55"/>
      <c r="C54" s="36"/>
      <c r="D54" s="36"/>
      <c r="E54" s="36"/>
      <c r="F54" s="36"/>
      <c r="G54" s="36"/>
      <c r="H54" s="36"/>
      <c r="I54" s="36"/>
      <c r="J54" s="47" t="s">
        <v>82</v>
      </c>
      <c r="K54" s="46" t="s">
        <v>224</v>
      </c>
      <c r="L54" s="56">
        <v>1.5</v>
      </c>
      <c r="M54" s="47" t="s">
        <v>73</v>
      </c>
      <c r="N54" s="23">
        <v>1.3</v>
      </c>
      <c r="O54" s="14"/>
    </row>
    <row r="55" spans="1:15" x14ac:dyDescent="0.2">
      <c r="A55" s="13"/>
      <c r="B55" s="163" t="s">
        <v>238</v>
      </c>
      <c r="C55" s="37" t="s">
        <v>234</v>
      </c>
      <c r="D55" s="37"/>
      <c r="E55" s="37"/>
      <c r="F55" s="37"/>
      <c r="G55" s="35"/>
      <c r="H55" s="35"/>
      <c r="I55" s="35"/>
      <c r="J55" s="44" t="s">
        <v>235</v>
      </c>
      <c r="K55" s="44" t="s">
        <v>238</v>
      </c>
      <c r="L55" s="164">
        <v>1</v>
      </c>
      <c r="M55" s="58"/>
      <c r="N55" s="62"/>
      <c r="O55" s="14"/>
    </row>
    <row r="56" spans="1:15" x14ac:dyDescent="0.2">
      <c r="A56" s="13"/>
      <c r="B56" s="13"/>
      <c r="C56" s="8"/>
      <c r="D56" s="8"/>
      <c r="E56" s="8"/>
      <c r="F56" s="8"/>
      <c r="G56" s="8"/>
      <c r="H56" s="8"/>
      <c r="I56" s="8"/>
      <c r="J56" s="68" t="s">
        <v>236</v>
      </c>
      <c r="K56" s="68" t="s">
        <v>238</v>
      </c>
      <c r="L56" s="165">
        <v>2</v>
      </c>
      <c r="M56" s="8"/>
      <c r="N56" s="14"/>
      <c r="O56" s="14"/>
    </row>
    <row r="57" spans="1:15" x14ac:dyDescent="0.2">
      <c r="A57" s="13"/>
      <c r="B57" s="55"/>
      <c r="C57" s="36"/>
      <c r="D57" s="36"/>
      <c r="E57" s="36"/>
      <c r="F57" s="36"/>
      <c r="G57" s="36"/>
      <c r="H57" s="36"/>
      <c r="I57" s="36"/>
      <c r="J57" s="47" t="s">
        <v>237</v>
      </c>
      <c r="K57" s="47" t="s">
        <v>238</v>
      </c>
      <c r="L57" s="166">
        <v>4</v>
      </c>
      <c r="M57" s="60" t="s">
        <v>238</v>
      </c>
      <c r="N57" s="167">
        <v>1</v>
      </c>
      <c r="O57" s="14"/>
    </row>
    <row r="58" spans="1:15" x14ac:dyDescent="0.2">
      <c r="A58" s="13"/>
      <c r="B58" s="6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4"/>
    </row>
    <row r="59" spans="1:15" ht="16.5" x14ac:dyDescent="0.25">
      <c r="A59" s="13"/>
      <c r="B59" s="80"/>
      <c r="C59" s="81"/>
      <c r="D59" s="81"/>
      <c r="E59" s="81"/>
      <c r="F59" s="173"/>
      <c r="G59" s="170"/>
      <c r="H59" s="170"/>
      <c r="I59" s="170"/>
      <c r="J59" s="170"/>
      <c r="K59" s="170"/>
      <c r="L59" s="170"/>
      <c r="M59" s="171" t="s">
        <v>88</v>
      </c>
      <c r="N59" s="176">
        <f>SUM(N32+N39)*N48*N50*N54*N57</f>
        <v>0</v>
      </c>
      <c r="O59" s="14"/>
    </row>
    <row r="60" spans="1:15" x14ac:dyDescent="0.2">
      <c r="A60" s="1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4"/>
    </row>
    <row r="61" spans="1:15" ht="15" x14ac:dyDescent="0.25">
      <c r="A61" s="13"/>
      <c r="B61" s="8"/>
      <c r="C61" s="70" t="s">
        <v>83</v>
      </c>
      <c r="D61" s="70"/>
      <c r="E61" s="70"/>
      <c r="F61" s="70"/>
      <c r="G61" s="8"/>
      <c r="H61" s="8"/>
      <c r="I61" s="8"/>
      <c r="J61" s="8"/>
      <c r="K61" s="8"/>
      <c r="L61" s="8"/>
      <c r="M61" s="8"/>
      <c r="N61" s="8"/>
      <c r="O61" s="14"/>
    </row>
    <row r="62" spans="1:15" ht="15" x14ac:dyDescent="0.25">
      <c r="A62" s="13"/>
      <c r="B62" s="8"/>
      <c r="C62" s="70"/>
      <c r="D62" s="70"/>
      <c r="E62" s="70"/>
      <c r="F62" s="70"/>
      <c r="G62" s="8"/>
      <c r="H62" s="8"/>
      <c r="I62" s="8"/>
      <c r="J62" s="8"/>
      <c r="K62" s="8"/>
      <c r="L62" s="8"/>
      <c r="M62" s="8"/>
      <c r="N62" s="8"/>
      <c r="O62" s="14"/>
    </row>
    <row r="63" spans="1:15" x14ac:dyDescent="0.2">
      <c r="A63" s="13"/>
      <c r="B63" s="8"/>
      <c r="C63" s="30" t="s">
        <v>84</v>
      </c>
      <c r="D63" s="30"/>
      <c r="E63" s="30"/>
      <c r="F63" s="30"/>
      <c r="G63" s="8"/>
      <c r="H63" s="8"/>
      <c r="I63" s="8"/>
      <c r="J63" s="8"/>
      <c r="K63" s="8"/>
      <c r="L63" s="8"/>
      <c r="M63" s="8"/>
      <c r="N63" s="8"/>
      <c r="O63" s="14"/>
    </row>
    <row r="64" spans="1:15" x14ac:dyDescent="0.2">
      <c r="A64" s="13"/>
      <c r="B64" s="8"/>
      <c r="C64" s="30" t="s">
        <v>85</v>
      </c>
      <c r="D64" s="30"/>
      <c r="E64" s="30"/>
      <c r="F64" s="30"/>
      <c r="G64" s="8"/>
      <c r="H64" s="8"/>
      <c r="I64" s="8"/>
      <c r="J64" s="8"/>
      <c r="K64" s="8"/>
      <c r="L64" s="8"/>
      <c r="M64" s="8"/>
      <c r="N64" s="8"/>
      <c r="O64" s="14"/>
    </row>
    <row r="65" spans="1:15" x14ac:dyDescent="0.2">
      <c r="A65" s="13"/>
      <c r="B65" s="8"/>
      <c r="C65" s="30"/>
      <c r="D65" s="30"/>
      <c r="E65" s="30"/>
      <c r="F65" s="30"/>
      <c r="G65" s="8"/>
      <c r="H65" s="8"/>
      <c r="I65" s="8"/>
      <c r="J65" s="8"/>
      <c r="K65" s="8"/>
      <c r="L65" s="8"/>
      <c r="M65" s="8"/>
      <c r="N65" s="8"/>
      <c r="O65" s="14"/>
    </row>
    <row r="66" spans="1:15" x14ac:dyDescent="0.2">
      <c r="A66" s="13"/>
      <c r="B66" s="8"/>
      <c r="C66" s="8" t="s">
        <v>135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4"/>
    </row>
    <row r="67" spans="1:15" x14ac:dyDescent="0.2">
      <c r="A67" s="13"/>
      <c r="B67" s="8"/>
      <c r="C67" s="231" t="s">
        <v>134</v>
      </c>
      <c r="D67" s="231"/>
      <c r="E67" s="8"/>
      <c r="F67" s="8"/>
      <c r="G67" s="8"/>
      <c r="H67" s="8"/>
      <c r="I67" s="8"/>
      <c r="J67" s="8"/>
      <c r="K67" s="8"/>
      <c r="L67" s="8"/>
      <c r="M67" s="8"/>
      <c r="N67" s="8"/>
      <c r="O67" s="14"/>
    </row>
    <row r="68" spans="1:15" x14ac:dyDescent="0.2">
      <c r="A68" s="13"/>
      <c r="B68" s="8"/>
      <c r="C68" s="244" t="s">
        <v>222</v>
      </c>
      <c r="D68" s="244"/>
      <c r="E68" s="68" t="s">
        <v>161</v>
      </c>
      <c r="F68" s="68"/>
      <c r="G68" s="16">
        <f>(N32+N39)*N48*N50*N54*N57</f>
        <v>0</v>
      </c>
      <c r="H68" s="30" t="s">
        <v>164</v>
      </c>
      <c r="I68" s="8"/>
      <c r="J68" s="8"/>
      <c r="K68" s="8"/>
      <c r="L68" s="8"/>
      <c r="M68" s="71">
        <f>+G68*0.1</f>
        <v>0</v>
      </c>
      <c r="N68" s="30" t="s">
        <v>86</v>
      </c>
      <c r="O68" s="14"/>
    </row>
    <row r="69" spans="1:15" x14ac:dyDescent="0.2">
      <c r="A69" s="13"/>
      <c r="B69" s="111"/>
      <c r="C69" s="8"/>
      <c r="D69" s="111"/>
      <c r="E69" s="68" t="s">
        <v>161</v>
      </c>
      <c r="F69" s="68"/>
      <c r="G69" s="16">
        <f>(N32+N39)*N48*N50*N54*N57</f>
        <v>0</v>
      </c>
      <c r="H69" s="30" t="s">
        <v>163</v>
      </c>
      <c r="I69" s="8"/>
      <c r="J69" s="8"/>
      <c r="K69" s="8"/>
      <c r="L69" s="8"/>
      <c r="M69" s="71">
        <f>+G69*0.2</f>
        <v>0</v>
      </c>
      <c r="N69" s="30" t="s">
        <v>86</v>
      </c>
      <c r="O69" s="14"/>
    </row>
    <row r="70" spans="1:15" x14ac:dyDescent="0.2">
      <c r="A70" s="1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14"/>
    </row>
    <row r="71" spans="1:15" ht="16.5" x14ac:dyDescent="0.25">
      <c r="A71" s="13"/>
      <c r="B71" s="83"/>
      <c r="C71" s="82"/>
      <c r="D71" s="82"/>
      <c r="E71" s="82"/>
      <c r="F71" s="82"/>
      <c r="G71" s="170"/>
      <c r="H71" s="170"/>
      <c r="I71" s="170"/>
      <c r="J71" s="170"/>
      <c r="K71" s="170"/>
      <c r="L71" s="171" t="s">
        <v>89</v>
      </c>
      <c r="M71" s="175">
        <f>IF(C68="ja",M69,IF(C68="nein",M68,0))</f>
        <v>0</v>
      </c>
      <c r="N71" s="172" t="s">
        <v>86</v>
      </c>
      <c r="O71" s="14"/>
    </row>
    <row r="72" spans="1:15" x14ac:dyDescent="0.2">
      <c r="A72" s="4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168"/>
    </row>
  </sheetData>
  <sheetProtection password="E921" sheet="1"/>
  <protectedRanges>
    <protectedRange sqref="C68 B36:B38 N48 N50 B18:B31 N54" name="Installationen"/>
    <protectedRange sqref="C68 B36:B38 N48:N50 B18:B31 N54" name="Eingabe"/>
    <protectedRange sqref="N57" name="Art des Betriebes"/>
  </protectedRanges>
  <mergeCells count="27">
    <mergeCell ref="E5:H5"/>
    <mergeCell ref="B2:L4"/>
    <mergeCell ref="C6:D6"/>
    <mergeCell ref="C7:D7"/>
    <mergeCell ref="C16:G17"/>
    <mergeCell ref="C68:D68"/>
    <mergeCell ref="C38:G38"/>
    <mergeCell ref="C24:G24"/>
    <mergeCell ref="C25:G25"/>
    <mergeCell ref="C26:G26"/>
    <mergeCell ref="C28:G28"/>
    <mergeCell ref="C27:G27"/>
    <mergeCell ref="I16:M16"/>
    <mergeCell ref="C34:G35"/>
    <mergeCell ref="C67:D67"/>
    <mergeCell ref="I34:M34"/>
    <mergeCell ref="C31:G31"/>
    <mergeCell ref="C36:G36"/>
    <mergeCell ref="C37:G37"/>
    <mergeCell ref="C29:G29"/>
    <mergeCell ref="C30:G30"/>
    <mergeCell ref="C23:G23"/>
    <mergeCell ref="C21:G21"/>
    <mergeCell ref="C22:G22"/>
    <mergeCell ref="C18:G18"/>
    <mergeCell ref="C19:G19"/>
    <mergeCell ref="C20:G20"/>
  </mergeCells>
  <phoneticPr fontId="0" type="noConversion"/>
  <dataValidations count="1">
    <dataValidation type="list" allowBlank="1" showInputMessage="1" showErrorMessage="1" sqref="C68:D68">
      <formula1>$Q$30:$Q$31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  <ignoredErrors>
    <ignoredError sqref="H30 I26:K26 I22 H19 L2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view="pageBreakPreview" zoomScale="98" zoomScaleNormal="100" zoomScaleSheetLayoutView="98" workbookViewId="0">
      <selection activeCell="D12" sqref="D12"/>
    </sheetView>
  </sheetViews>
  <sheetFormatPr baseColWidth="10" defaultRowHeight="14.25" x14ac:dyDescent="0.2"/>
  <cols>
    <col min="1" max="1" width="33.375" style="126" customWidth="1"/>
    <col min="2" max="2" width="41.625" style="126" bestFit="1" customWidth="1"/>
    <col min="3" max="16384" width="11" style="126"/>
  </cols>
  <sheetData>
    <row r="1" spans="1:2" s="127" customFormat="1" ht="15" x14ac:dyDescent="0.25">
      <c r="A1" s="128" t="s">
        <v>167</v>
      </c>
      <c r="B1" s="129" t="s">
        <v>168</v>
      </c>
    </row>
    <row r="2" spans="1:2" s="127" customFormat="1" ht="15.75" thickBot="1" x14ac:dyDescent="0.3">
      <c r="A2" s="249" t="s">
        <v>210</v>
      </c>
      <c r="B2" s="250"/>
    </row>
    <row r="3" spans="1:2" x14ac:dyDescent="0.2">
      <c r="A3" s="137" t="s">
        <v>169</v>
      </c>
      <c r="B3" s="138">
        <v>1</v>
      </c>
    </row>
    <row r="4" spans="1:2" x14ac:dyDescent="0.2">
      <c r="A4" s="132" t="s">
        <v>172</v>
      </c>
      <c r="B4" s="133">
        <v>0.92</v>
      </c>
    </row>
    <row r="5" spans="1:2" x14ac:dyDescent="0.2">
      <c r="A5" s="132" t="s">
        <v>173</v>
      </c>
      <c r="B5" s="133">
        <v>0.91</v>
      </c>
    </row>
    <row r="6" spans="1:2" x14ac:dyDescent="0.2">
      <c r="A6" s="132" t="s">
        <v>174</v>
      </c>
      <c r="B6" s="133" t="s">
        <v>170</v>
      </c>
    </row>
    <row r="7" spans="1:2" x14ac:dyDescent="0.2">
      <c r="A7" s="132" t="s">
        <v>175</v>
      </c>
      <c r="B7" s="133" t="s">
        <v>171</v>
      </c>
    </row>
    <row r="8" spans="1:2" x14ac:dyDescent="0.2">
      <c r="A8" s="132" t="s">
        <v>176</v>
      </c>
      <c r="B8" s="133" t="s">
        <v>171</v>
      </c>
    </row>
    <row r="9" spans="1:2" x14ac:dyDescent="0.2">
      <c r="A9" s="130" t="s">
        <v>177</v>
      </c>
      <c r="B9" s="131" t="s">
        <v>200</v>
      </c>
    </row>
    <row r="10" spans="1:2" x14ac:dyDescent="0.2">
      <c r="A10" s="132" t="s">
        <v>178</v>
      </c>
      <c r="B10" s="133" t="s">
        <v>201</v>
      </c>
    </row>
    <row r="11" spans="1:2" x14ac:dyDescent="0.2">
      <c r="A11" s="132" t="s">
        <v>179</v>
      </c>
      <c r="B11" s="133" t="s">
        <v>202</v>
      </c>
    </row>
    <row r="12" spans="1:2" x14ac:dyDescent="0.2">
      <c r="A12" s="132" t="s">
        <v>180</v>
      </c>
      <c r="B12" s="133" t="s">
        <v>203</v>
      </c>
    </row>
    <row r="13" spans="1:2" x14ac:dyDescent="0.2">
      <c r="A13" s="132" t="s">
        <v>181</v>
      </c>
      <c r="B13" s="133" t="s">
        <v>204</v>
      </c>
    </row>
    <row r="14" spans="1:2" x14ac:dyDescent="0.2">
      <c r="A14" s="132" t="s">
        <v>182</v>
      </c>
      <c r="B14" s="133" t="s">
        <v>203</v>
      </c>
    </row>
    <row r="15" spans="1:2" x14ac:dyDescent="0.2">
      <c r="A15" s="132" t="s">
        <v>183</v>
      </c>
      <c r="B15" s="133">
        <v>0.92</v>
      </c>
    </row>
    <row r="16" spans="1:2" x14ac:dyDescent="0.2">
      <c r="A16" s="132" t="s">
        <v>184</v>
      </c>
      <c r="B16" s="133" t="s">
        <v>205</v>
      </c>
    </row>
    <row r="17" spans="1:2" x14ac:dyDescent="0.2">
      <c r="A17" s="132" t="s">
        <v>185</v>
      </c>
      <c r="B17" s="133">
        <v>0.92</v>
      </c>
    </row>
    <row r="18" spans="1:2" x14ac:dyDescent="0.2">
      <c r="A18" s="132" t="s">
        <v>186</v>
      </c>
      <c r="B18" s="133" t="s">
        <v>206</v>
      </c>
    </row>
    <row r="19" spans="1:2" x14ac:dyDescent="0.2">
      <c r="A19" s="132" t="s">
        <v>187</v>
      </c>
      <c r="B19" s="133">
        <v>0.91</v>
      </c>
    </row>
    <row r="20" spans="1:2" x14ac:dyDescent="0.2">
      <c r="A20" s="132" t="s">
        <v>188</v>
      </c>
      <c r="B20" s="133">
        <v>0.84</v>
      </c>
    </row>
    <row r="21" spans="1:2" x14ac:dyDescent="0.2">
      <c r="A21" s="130" t="s">
        <v>189</v>
      </c>
      <c r="B21" s="131" t="s">
        <v>207</v>
      </c>
    </row>
    <row r="22" spans="1:2" x14ac:dyDescent="0.2">
      <c r="A22" s="132" t="s">
        <v>208</v>
      </c>
      <c r="B22" s="133" t="s">
        <v>170</v>
      </c>
    </row>
    <row r="23" spans="1:2" x14ac:dyDescent="0.2">
      <c r="A23" s="132" t="s">
        <v>190</v>
      </c>
      <c r="B23" s="133" t="s">
        <v>170</v>
      </c>
    </row>
    <row r="24" spans="1:2" x14ac:dyDescent="0.2">
      <c r="A24" s="130" t="s">
        <v>191</v>
      </c>
      <c r="B24" s="131" t="s">
        <v>200</v>
      </c>
    </row>
    <row r="25" spans="1:2" x14ac:dyDescent="0.2">
      <c r="A25" s="132" t="s">
        <v>192</v>
      </c>
      <c r="B25" s="133">
        <v>0.92</v>
      </c>
    </row>
    <row r="26" spans="1:2" x14ac:dyDescent="0.2">
      <c r="A26" s="132" t="s">
        <v>193</v>
      </c>
      <c r="B26" s="133" t="s">
        <v>204</v>
      </c>
    </row>
    <row r="27" spans="1:2" x14ac:dyDescent="0.2">
      <c r="A27" s="132" t="s">
        <v>194</v>
      </c>
      <c r="B27" s="133" t="s">
        <v>204</v>
      </c>
    </row>
    <row r="28" spans="1:2" x14ac:dyDescent="0.2">
      <c r="A28" s="132" t="s">
        <v>195</v>
      </c>
      <c r="B28" s="133" t="s">
        <v>170</v>
      </c>
    </row>
    <row r="29" spans="1:2" x14ac:dyDescent="0.2">
      <c r="A29" s="132" t="s">
        <v>196</v>
      </c>
      <c r="B29" s="133">
        <v>0.84</v>
      </c>
    </row>
    <row r="30" spans="1:2" x14ac:dyDescent="0.2">
      <c r="A30" s="132" t="s">
        <v>198</v>
      </c>
      <c r="B30" s="134">
        <v>0.92</v>
      </c>
    </row>
    <row r="31" spans="1:2" x14ac:dyDescent="0.2">
      <c r="A31" s="132" t="s">
        <v>197</v>
      </c>
      <c r="B31" s="134" t="s">
        <v>209</v>
      </c>
    </row>
    <row r="32" spans="1:2" x14ac:dyDescent="0.2">
      <c r="A32" s="132" t="s">
        <v>199</v>
      </c>
      <c r="B32" s="134" t="s">
        <v>202</v>
      </c>
    </row>
    <row r="33" spans="1:2" x14ac:dyDescent="0.2">
      <c r="A33" s="135"/>
      <c r="B33" s="136"/>
    </row>
    <row r="34" spans="1:2" x14ac:dyDescent="0.2">
      <c r="A34" s="135"/>
      <c r="B34" s="136"/>
    </row>
    <row r="35" spans="1:2" x14ac:dyDescent="0.2">
      <c r="A35" s="245" t="s">
        <v>212</v>
      </c>
      <c r="B35" s="246"/>
    </row>
    <row r="36" spans="1:2" x14ac:dyDescent="0.2">
      <c r="A36" s="245"/>
      <c r="B36" s="246"/>
    </row>
    <row r="37" spans="1:2" ht="15" thickBot="1" x14ac:dyDescent="0.25">
      <c r="A37" s="247"/>
      <c r="B37" s="248"/>
    </row>
  </sheetData>
  <sheetProtection password="E921" sheet="1"/>
  <mergeCells count="2">
    <mergeCell ref="A35:B37"/>
    <mergeCell ref="A2:B2"/>
  </mergeCells>
  <phoneticPr fontId="19" type="noConversion"/>
  <pageMargins left="0.78740157499999996" right="0.78740157499999996" top="0.984251969" bottom="0.984251969" header="0.4921259845" footer="0.4921259845"/>
  <pageSetup paperSize="9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H2" sqref="H2"/>
    </sheetView>
  </sheetViews>
  <sheetFormatPr baseColWidth="10" defaultRowHeight="15" x14ac:dyDescent="0.2"/>
  <cols>
    <col min="1" max="1" width="20.625" style="119" customWidth="1"/>
    <col min="2" max="2" width="25.75" style="119" bestFit="1" customWidth="1"/>
    <col min="3" max="3" width="5.125" style="119" bestFit="1" customWidth="1"/>
    <col min="4" max="4" width="26" style="119" customWidth="1"/>
    <col min="5" max="5" width="13.375" style="119" customWidth="1"/>
    <col min="6" max="6" width="12.625" style="119" bestFit="1" customWidth="1"/>
    <col min="7" max="7" width="13.25" style="119" bestFit="1" customWidth="1"/>
    <col min="8" max="16384" width="11" style="119"/>
  </cols>
  <sheetData>
    <row r="1" spans="1:6" x14ac:dyDescent="0.2">
      <c r="A1" s="141" t="s">
        <v>17</v>
      </c>
      <c r="B1" s="252" t="s">
        <v>139</v>
      </c>
      <c r="C1" s="252"/>
      <c r="D1" s="252"/>
      <c r="E1" s="252"/>
      <c r="F1" s="253"/>
    </row>
    <row r="2" spans="1:6" ht="30.75" thickBot="1" x14ac:dyDescent="0.25">
      <c r="A2" s="140" t="s">
        <v>216</v>
      </c>
      <c r="B2" s="145" t="s">
        <v>215</v>
      </c>
      <c r="C2" s="145" t="s">
        <v>217</v>
      </c>
      <c r="D2" s="146" t="s">
        <v>149</v>
      </c>
      <c r="E2" s="146" t="s">
        <v>159</v>
      </c>
      <c r="F2" s="147" t="s">
        <v>129</v>
      </c>
    </row>
    <row r="3" spans="1:6" x14ac:dyDescent="0.2">
      <c r="A3" s="152">
        <v>0</v>
      </c>
      <c r="B3" s="148">
        <v>0</v>
      </c>
      <c r="C3" s="148">
        <v>0</v>
      </c>
      <c r="D3" s="149" t="s">
        <v>148</v>
      </c>
      <c r="E3" s="142"/>
      <c r="F3" s="143"/>
    </row>
    <row r="4" spans="1:6" x14ac:dyDescent="0.2">
      <c r="A4" s="125">
        <v>0.1</v>
      </c>
      <c r="B4" s="144">
        <v>1</v>
      </c>
      <c r="C4" s="144">
        <v>1</v>
      </c>
      <c r="D4" s="120" t="s">
        <v>140</v>
      </c>
      <c r="E4" s="120">
        <v>2</v>
      </c>
      <c r="F4" s="121" t="s">
        <v>151</v>
      </c>
    </row>
    <row r="5" spans="1:6" x14ac:dyDescent="0.2">
      <c r="A5" s="125">
        <v>0.2</v>
      </c>
      <c r="B5" s="144">
        <v>2</v>
      </c>
      <c r="C5" s="144">
        <v>2</v>
      </c>
      <c r="D5" s="120" t="s">
        <v>141</v>
      </c>
      <c r="E5" s="120">
        <v>3</v>
      </c>
      <c r="F5" s="121" t="s">
        <v>152</v>
      </c>
    </row>
    <row r="6" spans="1:6" x14ac:dyDescent="0.2">
      <c r="A6" s="125">
        <v>0.3</v>
      </c>
      <c r="B6" s="144">
        <v>3</v>
      </c>
      <c r="C6" s="144">
        <v>3</v>
      </c>
      <c r="D6" s="120" t="s">
        <v>142</v>
      </c>
      <c r="E6" s="120">
        <v>5</v>
      </c>
      <c r="F6" s="121" t="s">
        <v>153</v>
      </c>
    </row>
    <row r="7" spans="1:6" x14ac:dyDescent="0.2">
      <c r="A7" s="125">
        <v>0.5</v>
      </c>
      <c r="B7" s="144">
        <v>5</v>
      </c>
      <c r="C7" s="144">
        <v>4</v>
      </c>
      <c r="D7" s="120" t="s">
        <v>143</v>
      </c>
      <c r="E7" s="120">
        <v>7</v>
      </c>
      <c r="F7" s="121" t="s">
        <v>154</v>
      </c>
    </row>
    <row r="8" spans="1:6" x14ac:dyDescent="0.2">
      <c r="A8" s="125">
        <v>0.7</v>
      </c>
      <c r="B8" s="144">
        <v>7</v>
      </c>
      <c r="C8" s="144">
        <v>5</v>
      </c>
      <c r="D8" s="120" t="s">
        <v>144</v>
      </c>
      <c r="E8" s="120">
        <v>9</v>
      </c>
      <c r="F8" s="121" t="s">
        <v>155</v>
      </c>
    </row>
    <row r="9" spans="1:6" x14ac:dyDescent="0.2">
      <c r="A9" s="125">
        <v>0.9</v>
      </c>
      <c r="B9" s="144">
        <v>9</v>
      </c>
      <c r="C9" s="144">
        <v>6</v>
      </c>
      <c r="D9" s="120" t="s">
        <v>145</v>
      </c>
      <c r="E9" s="120">
        <v>12</v>
      </c>
      <c r="F9" s="121" t="s">
        <v>156</v>
      </c>
    </row>
    <row r="10" spans="1:6" x14ac:dyDescent="0.2">
      <c r="A10" s="125">
        <v>1.21</v>
      </c>
      <c r="B10" s="144">
        <v>12</v>
      </c>
      <c r="C10" s="144">
        <v>7</v>
      </c>
      <c r="D10" s="120" t="s">
        <v>146</v>
      </c>
      <c r="E10" s="120">
        <v>19</v>
      </c>
      <c r="F10" s="121" t="s">
        <v>157</v>
      </c>
    </row>
    <row r="11" spans="1:6" x14ac:dyDescent="0.2">
      <c r="A11" s="125">
        <v>1.92</v>
      </c>
      <c r="B11" s="144">
        <v>19</v>
      </c>
      <c r="C11" s="144">
        <v>8</v>
      </c>
      <c r="D11" s="120" t="s">
        <v>147</v>
      </c>
      <c r="E11" s="120">
        <v>23</v>
      </c>
      <c r="F11" s="121" t="s">
        <v>158</v>
      </c>
    </row>
    <row r="12" spans="1:6" x14ac:dyDescent="0.2">
      <c r="A12" s="157">
        <v>2.31</v>
      </c>
      <c r="B12" s="158">
        <v>23</v>
      </c>
      <c r="C12" s="158">
        <v>9</v>
      </c>
      <c r="D12" s="120" t="s">
        <v>230</v>
      </c>
      <c r="E12" s="120">
        <v>29</v>
      </c>
      <c r="F12" s="121" t="s">
        <v>231</v>
      </c>
    </row>
    <row r="13" spans="1:6" x14ac:dyDescent="0.2">
      <c r="A13" s="157">
        <v>3.02</v>
      </c>
      <c r="B13" s="158">
        <v>29</v>
      </c>
      <c r="C13" s="158">
        <v>10</v>
      </c>
      <c r="D13" s="120" t="s">
        <v>229</v>
      </c>
      <c r="E13" s="120">
        <v>45</v>
      </c>
      <c r="F13" s="121" t="s">
        <v>232</v>
      </c>
    </row>
    <row r="14" spans="1:6" x14ac:dyDescent="0.2">
      <c r="A14" s="157">
        <v>4.5199999999999996</v>
      </c>
      <c r="B14" s="158">
        <v>45</v>
      </c>
      <c r="C14" s="158">
        <v>11</v>
      </c>
      <c r="D14" s="120" t="s">
        <v>228</v>
      </c>
      <c r="E14" s="120">
        <v>55</v>
      </c>
      <c r="F14" s="121" t="s">
        <v>233</v>
      </c>
    </row>
    <row r="15" spans="1:6" ht="15.75" thickBot="1" x14ac:dyDescent="0.25">
      <c r="A15" s="124">
        <v>5.51</v>
      </c>
      <c r="B15" s="150">
        <v>55</v>
      </c>
      <c r="C15" s="150">
        <v>12</v>
      </c>
      <c r="D15" s="123" t="s">
        <v>150</v>
      </c>
      <c r="E15" s="123"/>
      <c r="F15" s="122"/>
    </row>
    <row r="16" spans="1:6" ht="15.75" thickBot="1" x14ac:dyDescent="0.25"/>
    <row r="17" spans="1:6" ht="20.25" thickBot="1" x14ac:dyDescent="0.35">
      <c r="B17" s="119" t="s">
        <v>214</v>
      </c>
      <c r="D17" s="251" t="e">
        <f>LOOKUP(E23,Parametertabelle!B3:B15,Parametertabelle!C3:C15)</f>
        <v>#REF!</v>
      </c>
      <c r="E17" s="251"/>
      <c r="F17" s="251"/>
    </row>
    <row r="18" spans="1:6" ht="15.75" thickBot="1" x14ac:dyDescent="0.25"/>
    <row r="19" spans="1:6" ht="20.25" thickBot="1" x14ac:dyDescent="0.35">
      <c r="B19" s="119" t="s">
        <v>213</v>
      </c>
      <c r="D19" s="251" t="e">
        <f>LOOKUP(E25,Parametertabelle!A3:A15,Parametertabelle!C3:C15)</f>
        <v>#REF!</v>
      </c>
      <c r="E19" s="251"/>
      <c r="F19" s="251"/>
    </row>
    <row r="20" spans="1:6" ht="15.75" thickBot="1" x14ac:dyDescent="0.25"/>
    <row r="21" spans="1:6" ht="20.25" thickBot="1" x14ac:dyDescent="0.35">
      <c r="B21" s="119" t="s">
        <v>218</v>
      </c>
      <c r="D21" s="251" t="e">
        <f>IF(D17&gt;D19,D17,D19)</f>
        <v>#REF!</v>
      </c>
      <c r="E21" s="251"/>
      <c r="F21" s="251"/>
    </row>
    <row r="23" spans="1:6" x14ac:dyDescent="0.2">
      <c r="B23" s="119" t="s">
        <v>219</v>
      </c>
      <c r="D23" s="151">
        <f>'nach Art des Betriebes'!N67</f>
        <v>0</v>
      </c>
      <c r="E23" s="151" t="e">
        <f>IF('nach Art des Betriebes'!#REF!="",D23,D23/'nach Art des Betriebes'!#REF!)</f>
        <v>#REF!</v>
      </c>
      <c r="F23" s="119" t="s">
        <v>223</v>
      </c>
    </row>
    <row r="24" spans="1:6" x14ac:dyDescent="0.2">
      <c r="E24" s="151"/>
    </row>
    <row r="25" spans="1:6" x14ac:dyDescent="0.2">
      <c r="B25" s="119" t="s">
        <v>220</v>
      </c>
      <c r="D25" s="151">
        <f>'nach Art des Betriebes'!M79</f>
        <v>0</v>
      </c>
      <c r="E25" s="151" t="e">
        <f>IF('nach Art des Betriebes'!#REF!="",D25,D25/'nach Art des Betriebes'!#REF!)</f>
        <v>#REF!</v>
      </c>
      <c r="F25" s="119" t="s">
        <v>223</v>
      </c>
    </row>
    <row r="28" spans="1:6" ht="15.75" thickBot="1" x14ac:dyDescent="0.25"/>
    <row r="29" spans="1:6" x14ac:dyDescent="0.2">
      <c r="A29" s="141" t="s">
        <v>221</v>
      </c>
      <c r="B29" s="252" t="s">
        <v>139</v>
      </c>
      <c r="C29" s="252"/>
      <c r="D29" s="252"/>
      <c r="E29" s="252"/>
      <c r="F29" s="253"/>
    </row>
    <row r="30" spans="1:6" ht="30.75" thickBot="1" x14ac:dyDescent="0.25">
      <c r="A30" s="140" t="s">
        <v>216</v>
      </c>
      <c r="B30" s="145" t="s">
        <v>215</v>
      </c>
      <c r="C30" s="145" t="s">
        <v>217</v>
      </c>
      <c r="D30" s="146" t="s">
        <v>149</v>
      </c>
      <c r="E30" s="146" t="s">
        <v>159</v>
      </c>
      <c r="F30" s="147" t="s">
        <v>129</v>
      </c>
    </row>
    <row r="31" spans="1:6" x14ac:dyDescent="0.2">
      <c r="A31" s="152">
        <v>0</v>
      </c>
      <c r="B31" s="148">
        <v>0</v>
      </c>
      <c r="C31" s="148">
        <v>0</v>
      </c>
      <c r="D31" s="149" t="s">
        <v>148</v>
      </c>
      <c r="E31" s="142"/>
      <c r="F31" s="143"/>
    </row>
    <row r="32" spans="1:6" x14ac:dyDescent="0.2">
      <c r="A32" s="125">
        <v>0.1</v>
      </c>
      <c r="B32" s="144">
        <v>1</v>
      </c>
      <c r="C32" s="144">
        <v>1</v>
      </c>
      <c r="D32" s="120" t="s">
        <v>140</v>
      </c>
      <c r="E32" s="120">
        <v>2</v>
      </c>
      <c r="F32" s="121" t="s">
        <v>151</v>
      </c>
    </row>
    <row r="33" spans="1:6" x14ac:dyDescent="0.2">
      <c r="A33" s="125">
        <v>0.2</v>
      </c>
      <c r="B33" s="144">
        <v>2</v>
      </c>
      <c r="C33" s="144">
        <v>2</v>
      </c>
      <c r="D33" s="120" t="s">
        <v>141</v>
      </c>
      <c r="E33" s="120">
        <v>3</v>
      </c>
      <c r="F33" s="121" t="s">
        <v>152</v>
      </c>
    </row>
    <row r="34" spans="1:6" x14ac:dyDescent="0.2">
      <c r="A34" s="125">
        <v>0.3</v>
      </c>
      <c r="B34" s="144">
        <v>3</v>
      </c>
      <c r="C34" s="144">
        <v>3</v>
      </c>
      <c r="D34" s="120" t="s">
        <v>142</v>
      </c>
      <c r="E34" s="120">
        <v>5</v>
      </c>
      <c r="F34" s="121" t="s">
        <v>153</v>
      </c>
    </row>
    <row r="35" spans="1:6" x14ac:dyDescent="0.2">
      <c r="A35" s="125">
        <v>0.5</v>
      </c>
      <c r="B35" s="144">
        <v>5</v>
      </c>
      <c r="C35" s="144">
        <v>4</v>
      </c>
      <c r="D35" s="120" t="s">
        <v>143</v>
      </c>
      <c r="E35" s="120">
        <v>7</v>
      </c>
      <c r="F35" s="121" t="s">
        <v>154</v>
      </c>
    </row>
    <row r="36" spans="1:6" x14ac:dyDescent="0.2">
      <c r="A36" s="125">
        <v>0.7</v>
      </c>
      <c r="B36" s="144">
        <v>7</v>
      </c>
      <c r="C36" s="144">
        <v>5</v>
      </c>
      <c r="D36" s="120" t="s">
        <v>144</v>
      </c>
      <c r="E36" s="120">
        <v>9</v>
      </c>
      <c r="F36" s="121" t="s">
        <v>155</v>
      </c>
    </row>
    <row r="37" spans="1:6" x14ac:dyDescent="0.2">
      <c r="A37" s="125">
        <v>0.9</v>
      </c>
      <c r="B37" s="144">
        <v>9</v>
      </c>
      <c r="C37" s="144">
        <v>6</v>
      </c>
      <c r="D37" s="120" t="s">
        <v>145</v>
      </c>
      <c r="E37" s="120">
        <v>12</v>
      </c>
      <c r="F37" s="121" t="s">
        <v>156</v>
      </c>
    </row>
    <row r="38" spans="1:6" x14ac:dyDescent="0.2">
      <c r="A38" s="125">
        <v>1.21</v>
      </c>
      <c r="B38" s="144">
        <v>12</v>
      </c>
      <c r="C38" s="144">
        <v>7</v>
      </c>
      <c r="D38" s="120" t="s">
        <v>146</v>
      </c>
      <c r="E38" s="120">
        <v>19</v>
      </c>
      <c r="F38" s="121" t="s">
        <v>157</v>
      </c>
    </row>
    <row r="39" spans="1:6" x14ac:dyDescent="0.2">
      <c r="A39" s="125">
        <v>1.92</v>
      </c>
      <c r="B39" s="144">
        <v>19</v>
      </c>
      <c r="C39" s="144">
        <v>8</v>
      </c>
      <c r="D39" s="120" t="s">
        <v>147</v>
      </c>
      <c r="E39" s="120">
        <v>23</v>
      </c>
      <c r="F39" s="121" t="s">
        <v>158</v>
      </c>
    </row>
    <row r="40" spans="1:6" x14ac:dyDescent="0.2">
      <c r="A40" s="157">
        <v>2.31</v>
      </c>
      <c r="B40" s="158">
        <v>23</v>
      </c>
      <c r="C40" s="158">
        <v>9</v>
      </c>
      <c r="D40" s="120" t="s">
        <v>230</v>
      </c>
      <c r="E40" s="120">
        <v>29</v>
      </c>
      <c r="F40" s="121" t="s">
        <v>231</v>
      </c>
    </row>
    <row r="41" spans="1:6" x14ac:dyDescent="0.2">
      <c r="A41" s="157">
        <v>3.02</v>
      </c>
      <c r="B41" s="158">
        <v>29</v>
      </c>
      <c r="C41" s="158">
        <v>10</v>
      </c>
      <c r="D41" s="120" t="s">
        <v>229</v>
      </c>
      <c r="E41" s="120">
        <v>45</v>
      </c>
      <c r="F41" s="121" t="s">
        <v>232</v>
      </c>
    </row>
    <row r="42" spans="1:6" x14ac:dyDescent="0.2">
      <c r="A42" s="157">
        <v>4.5199999999999996</v>
      </c>
      <c r="B42" s="158">
        <v>45</v>
      </c>
      <c r="C42" s="158">
        <v>11</v>
      </c>
      <c r="D42" s="120" t="s">
        <v>228</v>
      </c>
      <c r="E42" s="120">
        <v>55</v>
      </c>
      <c r="F42" s="121" t="s">
        <v>233</v>
      </c>
    </row>
    <row r="43" spans="1:6" ht="15.75" thickBot="1" x14ac:dyDescent="0.25">
      <c r="A43" s="124">
        <v>5.51</v>
      </c>
      <c r="B43" s="150">
        <v>55</v>
      </c>
      <c r="C43" s="150">
        <v>12</v>
      </c>
      <c r="D43" s="123" t="s">
        <v>150</v>
      </c>
      <c r="E43" s="123"/>
      <c r="F43" s="122"/>
    </row>
    <row r="44" spans="1:6" ht="15.75" thickBot="1" x14ac:dyDescent="0.25"/>
    <row r="45" spans="1:6" ht="20.25" thickBot="1" x14ac:dyDescent="0.35">
      <c r="B45" s="119" t="s">
        <v>214</v>
      </c>
      <c r="D45" s="251" t="e">
        <f>LOOKUP(E51,Parametertabelle!B31:B43,Parametertabelle!C31:C43)</f>
        <v>#REF!</v>
      </c>
      <c r="E45" s="251"/>
      <c r="F45" s="251"/>
    </row>
    <row r="46" spans="1:6" ht="15.75" thickBot="1" x14ac:dyDescent="0.25"/>
    <row r="47" spans="1:6" ht="20.25" thickBot="1" x14ac:dyDescent="0.35">
      <c r="B47" s="119" t="s">
        <v>213</v>
      </c>
      <c r="D47" s="251" t="e">
        <f>LOOKUP(E53,Parametertabelle!A31:A43,Parametertabelle!C31:C43)</f>
        <v>#REF!</v>
      </c>
      <c r="E47" s="251"/>
      <c r="F47" s="251"/>
    </row>
    <row r="48" spans="1:6" ht="15.75" thickBot="1" x14ac:dyDescent="0.25"/>
    <row r="49" spans="2:6" ht="20.25" thickBot="1" x14ac:dyDescent="0.35">
      <c r="B49" s="119" t="s">
        <v>218</v>
      </c>
      <c r="D49" s="251" t="e">
        <f>IF(D45&gt;D47,D45,D47)</f>
        <v>#REF!</v>
      </c>
      <c r="E49" s="251"/>
      <c r="F49" s="251"/>
    </row>
    <row r="51" spans="2:6" x14ac:dyDescent="0.2">
      <c r="B51" s="119" t="s">
        <v>219</v>
      </c>
      <c r="D51" s="151">
        <f>'nach vorh. Installationen'!N59</f>
        <v>0</v>
      </c>
      <c r="E51" s="151" t="e">
        <f>IF('nach vorh. Installationen'!#REF!="",D51,D51/'nach vorh. Installationen'!#REF!)</f>
        <v>#REF!</v>
      </c>
      <c r="F51" s="119" t="s">
        <v>223</v>
      </c>
    </row>
    <row r="52" spans="2:6" x14ac:dyDescent="0.2">
      <c r="E52" s="153"/>
    </row>
    <row r="53" spans="2:6" x14ac:dyDescent="0.2">
      <c r="B53" s="119" t="s">
        <v>220</v>
      </c>
      <c r="D53" s="151">
        <f>'nach vorh. Installationen'!M71</f>
        <v>0</v>
      </c>
      <c r="E53" s="151" t="e">
        <f>IF('nach vorh. Installationen'!#REF!="",D53,D53/'nach vorh. Installationen'!#REF!)</f>
        <v>#REF!</v>
      </c>
      <c r="F53" s="119" t="s">
        <v>223</v>
      </c>
    </row>
  </sheetData>
  <sheetProtection password="CD42" sheet="1" objects="1" scenarios="1"/>
  <mergeCells count="8">
    <mergeCell ref="D47:F47"/>
    <mergeCell ref="D49:F49"/>
    <mergeCell ref="B1:F1"/>
    <mergeCell ref="D17:F17"/>
    <mergeCell ref="D19:F19"/>
    <mergeCell ref="D21:F21"/>
    <mergeCell ref="B29:F29"/>
    <mergeCell ref="D45:F45"/>
  </mergeCells>
  <phoneticPr fontId="19" type="noConversion"/>
  <pageMargins left="0.78740157499999996" right="0.78740157499999996" top="0.984251969" bottom="0.984251969" header="0.4921259845" footer="0.4921259845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Deckblatt</vt:lpstr>
      <vt:lpstr>nach Art des Betriebes</vt:lpstr>
      <vt:lpstr>nach vorh. Installationen</vt:lpstr>
      <vt:lpstr>Dichtetabelle</vt:lpstr>
      <vt:lpstr>Parametertabelle</vt:lpstr>
      <vt:lpstr>'nach Art des Betriebes'!Druckbereich</vt:lpstr>
      <vt:lpstr>'nach vorh. Installationen'!Druckbereich</vt:lpstr>
    </vt:vector>
  </TitlesOfParts>
  <Company>SWUT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kurtm</dc:creator>
  <cp:lastModifiedBy>Dietmar Röck</cp:lastModifiedBy>
  <cp:lastPrinted>2008-10-09T07:22:19Z</cp:lastPrinted>
  <dcterms:created xsi:type="dcterms:W3CDTF">2004-11-17T12:40:05Z</dcterms:created>
  <dcterms:modified xsi:type="dcterms:W3CDTF">2018-10-24T14:49:44Z</dcterms:modified>
</cp:coreProperties>
</file>